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Executive\Amy\First Home TOGETHER\Calculator\"/>
    </mc:Choice>
  </mc:AlternateContent>
  <xr:revisionPtr revIDLastSave="0" documentId="13_ncr:1_{58E82F44-99B4-4C34-A706-007B656F6A60}" xr6:coauthVersionLast="47" xr6:coauthVersionMax="47" xr10:uidLastSave="{00000000-0000-0000-0000-000000000000}"/>
  <bookViews>
    <workbookView xWindow="-120" yWindow="-120" windowWidth="20730" windowHeight="11040" xr2:uid="{EF54DA6B-B0AE-4791-A38C-2FD643AD1F32}"/>
  </bookViews>
  <sheets>
    <sheet name="CALCULATOR" sheetId="1" r:id="rId1"/>
    <sheet name="Data" sheetId="2" state="hidden" r:id="rId2"/>
  </sheets>
  <definedNames>
    <definedName name="InterestRates23Aug2022">Data!$B$33:$B$36</definedName>
    <definedName name="Month">Data!$B$1:$B$12</definedName>
    <definedName name="Months">Data!$B$2:$B$12</definedName>
    <definedName name="Rates">Data!$A$33:$A$36</definedName>
    <definedName name="Years">Data!$A$1:$A$30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O16" i="1"/>
  <c r="K16" i="1"/>
  <c r="M16" i="1" s="1"/>
  <c r="C16" i="1"/>
  <c r="E16" i="1" s="1"/>
  <c r="R48" i="1"/>
  <c r="M8" i="1"/>
  <c r="E8" i="1"/>
  <c r="O8" i="1"/>
  <c r="O6" i="1"/>
  <c r="G6" i="1"/>
  <c r="X28" i="1"/>
  <c r="T28" i="1"/>
  <c r="K28" i="1"/>
  <c r="C28" i="1"/>
  <c r="X21" i="1" l="1"/>
  <c r="X24" i="1" s="1"/>
  <c r="T21" i="1"/>
  <c r="T24" i="1" s="1"/>
  <c r="K21" i="1"/>
  <c r="K24" i="1" s="1"/>
  <c r="C21" i="1"/>
  <c r="G15" i="1"/>
  <c r="T20" i="1"/>
  <c r="T8" i="1"/>
  <c r="Z6" i="1" s="1"/>
  <c r="X8" i="1"/>
  <c r="X10" i="1" s="1"/>
  <c r="X20" i="1"/>
  <c r="K20" i="1"/>
  <c r="G8" i="1"/>
  <c r="Z10" i="1" l="1"/>
  <c r="T10" i="1"/>
  <c r="V10" i="1" s="1"/>
  <c r="V6" i="1"/>
  <c r="T22" i="1"/>
  <c r="T26" i="1" s="1"/>
  <c r="X22" i="1"/>
  <c r="X26" i="1" s="1"/>
  <c r="X12" i="1"/>
  <c r="Z12" i="1" s="1"/>
  <c r="K18" i="1"/>
  <c r="M18" i="1" s="1"/>
  <c r="K22" i="1"/>
  <c r="K26" i="1" s="1"/>
  <c r="C24" i="1"/>
  <c r="C20" i="1"/>
  <c r="X31" i="1" l="1"/>
  <c r="T12" i="1"/>
  <c r="V12" i="1" s="1"/>
  <c r="K33" i="1"/>
  <c r="K31" i="1"/>
  <c r="T25" i="1"/>
  <c r="X25" i="1"/>
  <c r="T43" i="1"/>
  <c r="T42" i="1"/>
  <c r="T44" i="1"/>
  <c r="K32" i="1"/>
  <c r="K38" i="1"/>
  <c r="K43" i="1"/>
  <c r="K44" i="1"/>
  <c r="K42" i="1"/>
  <c r="K25" i="1"/>
  <c r="C22" i="1"/>
  <c r="C26" i="1" s="1"/>
  <c r="C18" i="1"/>
  <c r="E18" i="1" s="1"/>
  <c r="T32" i="1" l="1"/>
  <c r="T33" i="1" s="1"/>
  <c r="T34" i="1" s="1"/>
  <c r="T31" i="1"/>
  <c r="AA31" i="1" s="1"/>
  <c r="T38" i="1"/>
  <c r="T39" i="1" s="1"/>
  <c r="T40" i="1" s="1"/>
  <c r="T45" i="1"/>
  <c r="C31" i="1"/>
  <c r="O31" i="1" s="1"/>
  <c r="C33" i="1"/>
  <c r="X37" i="1"/>
  <c r="T37" i="1"/>
  <c r="K39" i="1"/>
  <c r="K40" i="1" s="1"/>
  <c r="K37" i="1"/>
  <c r="K45" i="1"/>
  <c r="X32" i="1"/>
  <c r="X33" i="1" s="1"/>
  <c r="X38" i="1"/>
  <c r="X39" i="1" s="1"/>
  <c r="X43" i="1"/>
  <c r="X44" i="1"/>
  <c r="X42" i="1"/>
  <c r="K34" i="1"/>
  <c r="C43" i="1"/>
  <c r="C44" i="1"/>
  <c r="C42" i="1"/>
  <c r="C38" i="1"/>
  <c r="C32" i="1"/>
  <c r="C25" i="1"/>
  <c r="AA37" i="1" l="1"/>
  <c r="X40" i="1"/>
  <c r="C39" i="1"/>
  <c r="C40" i="1" s="1"/>
  <c r="C37" i="1"/>
  <c r="O37" i="1" s="1"/>
  <c r="X34" i="1"/>
  <c r="X45" i="1"/>
  <c r="C45" i="1"/>
  <c r="C34" i="1"/>
</calcChain>
</file>

<file path=xl/sharedStrings.xml><?xml version="1.0" encoding="utf-8"?>
<sst xmlns="http://schemas.openxmlformats.org/spreadsheetml/2006/main" count="125" uniqueCount="83">
  <si>
    <r>
      <t>Calculator # 1:</t>
    </r>
    <r>
      <rPr>
        <b/>
        <sz val="16"/>
        <color theme="0"/>
        <rFont val="Calibri"/>
        <family val="2"/>
        <scheme val="minor"/>
      </rPr>
      <t xml:space="preserve"> </t>
    </r>
    <r>
      <rPr>
        <sz val="16"/>
        <color theme="0"/>
        <rFont val="Calibri"/>
        <family val="2"/>
        <scheme val="minor"/>
      </rPr>
      <t xml:space="preserve">You've found a house. How much </t>
    </r>
    <r>
      <rPr>
        <b/>
        <sz val="16"/>
        <color theme="0"/>
        <rFont val="Calibri"/>
        <family val="2"/>
        <scheme val="minor"/>
      </rPr>
      <t>Deposit Help</t>
    </r>
    <r>
      <rPr>
        <sz val="16"/>
        <color theme="0"/>
        <rFont val="Calibri"/>
        <family val="2"/>
        <scheme val="minor"/>
      </rPr>
      <t xml:space="preserve"> can you get &amp; what will your loan cost?</t>
    </r>
  </si>
  <si>
    <r>
      <t xml:space="preserve">Calculator # 2: </t>
    </r>
    <r>
      <rPr>
        <sz val="16"/>
        <color theme="0"/>
        <rFont val="Calibri"/>
        <family val="2"/>
        <scheme val="minor"/>
      </rPr>
      <t>You've got a deposit. What price house can you look at?</t>
    </r>
  </si>
  <si>
    <t xml:space="preserve">                              How much Deposit Help could you get?</t>
  </si>
  <si>
    <t>Scenario # 1 (fill out white cells)</t>
  </si>
  <si>
    <t>Scenario # 2 (fill out white cells)</t>
  </si>
  <si>
    <t>How much is the house
you’re looking to buy?</t>
  </si>
  <si>
    <t>How much is your deposit?</t>
  </si>
  <si>
    <t>How much is your deposit? Must be at least 10% of the house price</t>
  </si>
  <si>
    <t>You could buy a home worth up to:
assumes your deposit is at least 10%</t>
  </si>
  <si>
    <r>
      <rPr>
        <b/>
        <sz val="11"/>
        <color theme="4" tint="-0.499984740745262"/>
        <rFont val="Calibri"/>
        <family val="2"/>
        <scheme val="minor"/>
      </rPr>
      <t>Main home loan</t>
    </r>
    <r>
      <rPr>
        <sz val="11"/>
        <color theme="4" tint="-0.499984740745262"/>
        <rFont val="Calibri"/>
        <family val="2"/>
        <scheme val="minor"/>
      </rPr>
      <t xml:space="preserve">: over how many </t>
    </r>
    <r>
      <rPr>
        <b/>
        <sz val="11"/>
        <color theme="4" tint="-0.499984740745262"/>
        <rFont val="Calibri"/>
        <family val="2"/>
        <scheme val="minor"/>
      </rPr>
      <t>years</t>
    </r>
    <r>
      <rPr>
        <sz val="11"/>
        <color theme="4" tint="-0.499984740745262"/>
        <rFont val="Calibri"/>
        <family val="2"/>
        <scheme val="minor"/>
      </rPr>
      <t xml:space="preserve"> will you pay your loan off?</t>
    </r>
  </si>
  <si>
    <t>30 years</t>
  </si>
  <si>
    <r>
      <rPr>
        <b/>
        <sz val="11"/>
        <color rgb="FFFFFF00"/>
        <rFont val="Calibri"/>
        <family val="2"/>
        <scheme val="minor"/>
      </rPr>
      <t>DEPOSIT HELP</t>
    </r>
    <r>
      <rPr>
        <b/>
        <sz val="11"/>
        <color theme="0"/>
        <rFont val="Calibri"/>
        <family val="2"/>
        <scheme val="minor"/>
      </rPr>
      <t>: our contribution of up to 10% of the house price. Your deposit and our Deposit Help will total 20%</t>
    </r>
  </si>
  <si>
    <t>Interest rate (% p.a.)</t>
  </si>
  <si>
    <r>
      <rPr>
        <b/>
        <sz val="11"/>
        <color rgb="FFFFFF00"/>
        <rFont val="Calibri"/>
        <family val="2"/>
        <scheme val="minor"/>
      </rPr>
      <t>MAIN HOME LOAN</t>
    </r>
    <r>
      <rPr>
        <b/>
        <sz val="11"/>
        <color theme="0"/>
        <rFont val="Calibri"/>
        <family val="2"/>
        <scheme val="minor"/>
      </rPr>
      <t>: what you’ll need to borrow as a regular home loan</t>
    </r>
  </si>
  <si>
    <r>
      <rPr>
        <b/>
        <sz val="11"/>
        <color rgb="FFFFFF00"/>
        <rFont val="Calibri"/>
        <family val="2"/>
        <scheme val="minor"/>
      </rPr>
      <t>DEPOSIT HELP</t>
    </r>
    <r>
      <rPr>
        <b/>
        <sz val="11"/>
        <color theme="0"/>
        <rFont val="Calibri"/>
        <family val="2"/>
        <scheme val="minor"/>
      </rPr>
      <t>: our contribution of up to 10% of house price. Your deposit and our Deposit Help will total 20%</t>
    </r>
  </si>
  <si>
    <t>Change compared</t>
  </si>
  <si>
    <t>Today:</t>
  </si>
  <si>
    <t>Term: years</t>
  </si>
  <si>
    <t>Future date (end of loan term)</t>
  </si>
  <si>
    <t>Number of months in loan term</t>
  </si>
  <si>
    <t>Number of fortnights in loan term</t>
  </si>
  <si>
    <t>Number of weeks in loan term</t>
  </si>
  <si>
    <t>Get interest rate:</t>
  </si>
  <si>
    <t>to Scenario # 1</t>
  </si>
  <si>
    <t>MONTHLY minimum repayment on your main home loan:</t>
  </si>
  <si>
    <t>Total loan:</t>
  </si>
  <si>
    <t>Total interest:</t>
  </si>
  <si>
    <t>TOTAL COST:</t>
  </si>
  <si>
    <t>Change compared to Scenario # 1</t>
  </si>
  <si>
    <t>FORTNIGHTLY minimum repayment on your main home loan:</t>
  </si>
  <si>
    <t>WEEKLY minimum repayment:</t>
  </si>
  <si>
    <t>can probably just remove this option</t>
  </si>
  <si>
    <r>
      <t xml:space="preserve">This calculator summary is intended as a guide/illustration only and is </t>
    </r>
    <r>
      <rPr>
        <b/>
        <i/>
        <u/>
        <sz val="11"/>
        <color theme="4" tint="-0.499984740745262"/>
        <rFont val="Calibri"/>
        <family val="2"/>
        <scheme val="minor"/>
      </rPr>
      <t>not</t>
    </r>
    <r>
      <rPr>
        <i/>
        <sz val="11"/>
        <color theme="4" tint="-0.499984740745262"/>
        <rFont val="Calibri"/>
        <family val="2"/>
        <scheme val="minor"/>
      </rPr>
      <t xml:space="preserve"> an offer of finance and does </t>
    </r>
    <r>
      <rPr>
        <b/>
        <i/>
        <u/>
        <sz val="11"/>
        <color theme="4" tint="-0.499984740745262"/>
        <rFont val="Calibri"/>
        <family val="2"/>
        <scheme val="minor"/>
      </rPr>
      <t>not</t>
    </r>
    <r>
      <rPr>
        <i/>
        <sz val="11"/>
        <color theme="4" tint="-0.499984740745262"/>
        <rFont val="Calibri"/>
        <family val="2"/>
        <scheme val="minor"/>
      </rPr>
      <t xml:space="preserve">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t>
    </r>
  </si>
  <si>
    <t>1 year</t>
  </si>
  <si>
    <t>0 months</t>
  </si>
  <si>
    <t>2 years</t>
  </si>
  <si>
    <t>1 month</t>
  </si>
  <si>
    <t>3 years</t>
  </si>
  <si>
    <t>2 months</t>
  </si>
  <si>
    <t>4 years</t>
  </si>
  <si>
    <t>3 months</t>
  </si>
  <si>
    <t>5 years</t>
  </si>
  <si>
    <t>4 months</t>
  </si>
  <si>
    <t>6 years</t>
  </si>
  <si>
    <t>5 months</t>
  </si>
  <si>
    <t>7 years</t>
  </si>
  <si>
    <t>6 months</t>
  </si>
  <si>
    <t>8 years</t>
  </si>
  <si>
    <t>7 months</t>
  </si>
  <si>
    <t>9 years</t>
  </si>
  <si>
    <t>8 months</t>
  </si>
  <si>
    <t>10 years</t>
  </si>
  <si>
    <t>9 months</t>
  </si>
  <si>
    <t>11 years</t>
  </si>
  <si>
    <t>10 months</t>
  </si>
  <si>
    <t>12 years</t>
  </si>
  <si>
    <t>11 months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</si>
  <si>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</si>
  <si>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</si>
  <si>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</si>
  <si>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</si>
  <si>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</si>
  <si>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</si>
  <si>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</si>
  <si>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</si>
  <si>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</si>
  <si>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</si>
  <si>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</si>
  <si>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</si>
  <si>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</si>
  <si>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</si>
  <si>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</si>
  <si>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</si>
  <si>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</si>
  <si>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Floating</t>
  </si>
  <si>
    <t>1 year fixed</t>
  </si>
  <si>
    <t>2 years fixed</t>
  </si>
  <si>
    <t>3 years fixed</t>
  </si>
  <si>
    <t>8.14% p.a: floating</t>
  </si>
  <si>
    <t>7.25% p.a: fixed 1 year</t>
  </si>
  <si>
    <t>7.09% p.a: fixed 2 years</t>
  </si>
  <si>
    <t>6.85% p.a: fixed 3 years</t>
  </si>
  <si>
    <t>Version 15 - 1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</si>
</sst>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_-;\-&quot;$&quot;* #,##0_-;_-&quot;$&quot;* &quot;-&quot;??_-;_-@_-"/>
    <numFmt numFmtId="165" formatCode="#,##0_ ;\-#,##0\ "/>
    <numFmt numFmtId="166" formatCode="[$-1409]d\ mmm\ yyyy;@"/>
    <numFmt numFmtId="167" formatCode="#,##0.00_ ;\-#,##0.00\ "/>
    <numFmt numFmtId="168" formatCode="0.00%\ &quot;p.a.&quot;"/>
    <numFmt numFmtId="169"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0"/>
      <name val="Calibri"/>
      <family val="2"/>
      <scheme val="minor"/>
    </font>
    <font>
      <sz val="11"/>
      <color theme="4" tint="-0.499984740745262"/>
      <name val="Calibri"/>
      <family val="2"/>
      <scheme val="minor"/>
    </font>
    <font>
      <b/>
      <sz val="11"/>
      <color theme="4" tint="-0.499984740745262"/>
      <name val="Calibri"/>
      <family val="2"/>
      <scheme val="minor"/>
    </font>
    <font>
      <b/>
      <sz val="14"/>
      <color theme="4" tint="-0.499984740745262"/>
      <name val="Calibri"/>
      <family val="2"/>
      <scheme val="minor"/>
    </font>
    <font>
      <b/>
      <sz val="18"/>
      <color theme="0"/>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b/>
      <i/>
      <sz val="11"/>
      <color rgb="FFFF0000"/>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2"/>
      <color theme="0"/>
      <name val="Calibri"/>
      <family val="2"/>
      <scheme val="minor"/>
    </font>
    <font>
      <b/>
      <i/>
      <sz val="13"/>
      <color theme="0"/>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b/>
      <sz val="11"/>
      <color rgb="FFFFFF00"/>
      <name val="Calibri"/>
      <family val="2"/>
      <scheme val="minor"/>
    </font>
    <font>
      <b/>
      <i/>
      <sz val="11"/>
      <color theme="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8" tint="-0.249977111117893"/>
        <bgColor indexed="64"/>
      </patternFill>
    </fill>
  </fills>
  <borders count="6">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right/>
      <top style="hair">
        <color auto="1"/>
      </top>
      <bottom style="hair">
        <color auto="1"/>
      </bottom>
      <diagonal/>
    </border>
    <border>
      <left/>
      <right/>
      <top/>
      <bottom style="hair">
        <color auto="1"/>
      </bottom>
      <diagonal/>
    </border>
    <border>
      <left style="thick">
        <color theme="4" tint="-0.49998474074526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7" fillId="3" borderId="2" xfId="1" applyNumberFormat="1" applyFont="1" applyFill="1" applyBorder="1" applyAlignment="1" applyProtection="1">
      <alignment horizontal="left" vertical="center"/>
      <protection locked="0" hidden="1"/>
    </xf>
    <xf numFmtId="165" fontId="7" fillId="3" borderId="2" xfId="1" applyNumberFormat="1" applyFont="1" applyFill="1" applyBorder="1" applyAlignment="1" applyProtection="1">
      <alignment horizontal="center" vertical="center"/>
      <protection locked="0" hidden="1"/>
    </xf>
    <xf numFmtId="10" fontId="0" fillId="0" borderId="0" xfId="2" applyNumberFormat="1" applyFont="1"/>
    <xf numFmtId="168" fontId="7" fillId="3" borderId="2" xfId="2" applyNumberFormat="1" applyFont="1" applyFill="1" applyBorder="1" applyAlignment="1" applyProtection="1">
      <alignment horizontal="center" vertical="center" wrapText="1"/>
      <protection locked="0"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0" fillId="4" borderId="0" xfId="0" applyFill="1" applyProtection="1">
      <protection hidden="1"/>
    </xf>
    <xf numFmtId="0" fontId="0" fillId="2" borderId="0" xfId="0" applyFill="1" applyProtection="1">
      <protection hidden="1"/>
    </xf>
    <xf numFmtId="0" fontId="18" fillId="4" borderId="0" xfId="0" applyFont="1" applyFill="1" applyAlignment="1" applyProtection="1">
      <alignment horizontal="left"/>
      <protection hidden="1"/>
    </xf>
    <xf numFmtId="0" fontId="8" fillId="4" borderId="0" xfId="0" applyFont="1" applyFill="1" applyAlignment="1" applyProtection="1">
      <alignment horizontal="left" vertical="center"/>
      <protection hidden="1"/>
    </xf>
    <xf numFmtId="0" fontId="0" fillId="4" borderId="0" xfId="0" applyFill="1" applyAlignment="1" applyProtection="1">
      <alignment horizontal="left"/>
      <protection hidden="1"/>
    </xf>
    <xf numFmtId="0" fontId="20" fillId="4" borderId="0" xfId="0" applyFont="1" applyFill="1" applyAlignment="1" applyProtection="1">
      <alignment vertical="center"/>
      <protection hidden="1"/>
    </xf>
    <xf numFmtId="0" fontId="7" fillId="2" borderId="0" xfId="0" applyFont="1" applyFill="1" applyAlignment="1" applyProtection="1">
      <alignment wrapText="1"/>
      <protection hidden="1"/>
    </xf>
    <xf numFmtId="0" fontId="0" fillId="2" borderId="0" xfId="0" applyFill="1" applyAlignment="1" applyProtection="1">
      <alignment wrapText="1"/>
      <protection hidden="1"/>
    </xf>
    <xf numFmtId="164" fontId="0" fillId="2" borderId="0" xfId="1" applyNumberFormat="1" applyFont="1" applyFill="1" applyBorder="1" applyAlignment="1" applyProtection="1">
      <alignment horizontal="right" vertical="center"/>
      <protection hidden="1"/>
    </xf>
    <xf numFmtId="0" fontId="2" fillId="2" borderId="0" xfId="0" applyFont="1" applyFill="1" applyAlignment="1" applyProtection="1">
      <alignment wrapText="1"/>
      <protection hidden="1"/>
    </xf>
    <xf numFmtId="0" fontId="5" fillId="2" borderId="1" xfId="0" applyFont="1" applyFill="1" applyBorder="1" applyAlignment="1" applyProtection="1">
      <alignment horizontal="right" vertical="center" wrapText="1"/>
      <protection hidden="1"/>
    </xf>
    <xf numFmtId="0" fontId="0" fillId="2" borderId="0" xfId="0" applyFill="1" applyAlignment="1" applyProtection="1">
      <alignment horizontal="left" vertical="center" wrapText="1"/>
      <protection hidden="1"/>
    </xf>
    <xf numFmtId="0" fontId="12" fillId="2" borderId="0" xfId="0" quotePrefix="1" applyFont="1" applyFill="1" applyAlignment="1" applyProtection="1">
      <alignment horizontal="center" vertical="center" wrapText="1"/>
      <protection hidden="1"/>
    </xf>
    <xf numFmtId="0" fontId="5" fillId="2" borderId="0" xfId="0" applyFont="1" applyFill="1" applyAlignment="1" applyProtection="1">
      <alignment horizontal="right" vertical="center" wrapText="1"/>
      <protection hidden="1"/>
    </xf>
    <xf numFmtId="0" fontId="6" fillId="2" borderId="0" xfId="0" applyFont="1" applyFill="1" applyAlignment="1" applyProtection="1">
      <alignment horizontal="left" vertical="center" wrapText="1"/>
      <protection hidden="1"/>
    </xf>
    <xf numFmtId="0" fontId="1" fillId="2" borderId="0" xfId="0" applyFont="1" applyFill="1" applyProtection="1">
      <protection hidden="1"/>
    </xf>
    <xf numFmtId="0" fontId="11" fillId="2" borderId="5" xfId="0" applyFont="1" applyFill="1" applyBorder="1" applyProtection="1">
      <protection hidden="1"/>
    </xf>
    <xf numFmtId="164" fontId="4" fillId="2" borderId="0" xfId="1" applyNumberFormat="1" applyFont="1" applyFill="1" applyBorder="1" applyAlignment="1" applyProtection="1">
      <alignment horizontal="left" vertical="center"/>
      <protection hidden="1"/>
    </xf>
    <xf numFmtId="0" fontId="9" fillId="4" borderId="1" xfId="0" applyFont="1" applyFill="1" applyBorder="1" applyAlignment="1" applyProtection="1">
      <alignment horizontal="right" vertical="center" wrapText="1"/>
      <protection hidden="1"/>
    </xf>
    <xf numFmtId="164" fontId="4" fillId="4" borderId="0" xfId="1" applyNumberFormat="1" applyFont="1" applyFill="1" applyBorder="1" applyAlignment="1" applyProtection="1">
      <alignment horizontal="left" vertical="center"/>
      <protection hidden="1"/>
    </xf>
    <xf numFmtId="0" fontId="11" fillId="2" borderId="0" xfId="0" applyFont="1" applyFill="1" applyProtection="1">
      <protection hidden="1"/>
    </xf>
    <xf numFmtId="164" fontId="0" fillId="2" borderId="0" xfId="1" applyNumberFormat="1" applyFont="1"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6" fillId="2" borderId="0" xfId="0" applyFont="1" applyFill="1" applyAlignment="1" applyProtection="1">
      <alignment horizontal="center"/>
      <protection hidden="1"/>
    </xf>
    <xf numFmtId="0" fontId="6" fillId="2" borderId="0" xfId="0" applyFont="1" applyFill="1" applyAlignment="1" applyProtection="1">
      <alignment horizontal="right" vertical="center" wrapText="1"/>
      <protection hidden="1"/>
    </xf>
    <xf numFmtId="164" fontId="2" fillId="2" borderId="0" xfId="1" applyNumberFormat="1" applyFont="1" applyFill="1" applyBorder="1" applyAlignment="1" applyProtection="1">
      <alignment horizontal="left" vertical="center"/>
      <protection hidden="1"/>
    </xf>
    <xf numFmtId="164" fontId="6" fillId="2" borderId="0" xfId="1" applyNumberFormat="1" applyFont="1" applyFill="1" applyBorder="1" applyAlignment="1" applyProtection="1">
      <alignment horizontal="right" vertical="center"/>
      <protection hidden="1"/>
    </xf>
    <xf numFmtId="164" fontId="12" fillId="2" borderId="0" xfId="0" applyNumberFormat="1" applyFont="1" applyFill="1" applyAlignment="1" applyProtection="1">
      <alignment horizontal="center" vertical="center" wrapText="1"/>
      <protection hidden="1"/>
    </xf>
    <xf numFmtId="10" fontId="0" fillId="2" borderId="0" xfId="2" applyNumberFormat="1" applyFont="1" applyFill="1" applyBorder="1" applyProtection="1">
      <protection hidden="1"/>
    </xf>
    <xf numFmtId="10" fontId="0" fillId="2" borderId="0" xfId="2" applyNumberFormat="1" applyFont="1" applyFill="1" applyBorder="1" applyAlignment="1" applyProtection="1">
      <alignment horizontal="right" vertical="center"/>
      <protection hidden="1"/>
    </xf>
    <xf numFmtId="44" fontId="0" fillId="2" borderId="0" xfId="0" applyNumberFormat="1" applyFill="1" applyProtection="1">
      <protection hidden="1"/>
    </xf>
    <xf numFmtId="164" fontId="16" fillId="6" borderId="0" xfId="1" applyNumberFormat="1" applyFont="1" applyFill="1" applyBorder="1" applyAlignment="1" applyProtection="1">
      <alignment horizontal="center" vertical="center" wrapText="1"/>
      <protection hidden="1"/>
    </xf>
    <xf numFmtId="166" fontId="0" fillId="2" borderId="0" xfId="2" applyNumberFormat="1" applyFont="1" applyFill="1" applyBorder="1" applyAlignment="1" applyProtection="1">
      <alignment horizontal="right" vertical="center"/>
      <protection hidden="1"/>
    </xf>
    <xf numFmtId="167" fontId="0" fillId="2" borderId="0" xfId="1"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165" fontId="0" fillId="2" borderId="0" xfId="1" applyNumberFormat="1" applyFont="1" applyFill="1" applyBorder="1" applyAlignment="1" applyProtection="1">
      <alignment horizontal="right" vertical="center"/>
      <protection hidden="1"/>
    </xf>
    <xf numFmtId="0" fontId="0" fillId="2" borderId="0" xfId="0" applyFill="1" applyAlignment="1" applyProtection="1">
      <alignment horizontal="right" vertical="center" wrapText="1"/>
      <protection hidden="1"/>
    </xf>
    <xf numFmtId="44" fontId="0" fillId="2" borderId="0" xfId="1" applyFont="1" applyFill="1" applyBorder="1" applyProtection="1">
      <protection hidden="1"/>
    </xf>
    <xf numFmtId="0" fontId="10" fillId="4" borderId="0" xfId="0" applyFont="1" applyFill="1" applyAlignment="1" applyProtection="1">
      <alignment horizontal="right" vertical="center" wrapText="1"/>
      <protection hidden="1"/>
    </xf>
    <xf numFmtId="0" fontId="10" fillId="4" borderId="0" xfId="0" applyFont="1" applyFill="1" applyAlignment="1" applyProtection="1">
      <alignment horizontal="center" vertical="center" wrapText="1"/>
      <protection hidden="1"/>
    </xf>
    <xf numFmtId="164" fontId="13" fillId="4" borderId="0" xfId="1" applyNumberFormat="1" applyFont="1" applyFill="1" applyBorder="1" applyAlignment="1" applyProtection="1">
      <alignment horizontal="left" vertical="center" wrapText="1"/>
      <protection hidden="1"/>
    </xf>
    <xf numFmtId="10" fontId="17" fillId="7" borderId="0" xfId="2" applyNumberFormat="1" applyFont="1" applyFill="1" applyBorder="1" applyAlignment="1" applyProtection="1">
      <alignment horizontal="center" vertical="center"/>
      <protection hidden="1"/>
    </xf>
    <xf numFmtId="0" fontId="6" fillId="5" borderId="4" xfId="0" applyFont="1" applyFill="1" applyBorder="1" applyAlignment="1" applyProtection="1">
      <alignment horizontal="right" vertical="center" wrapText="1"/>
      <protection hidden="1"/>
    </xf>
    <xf numFmtId="0" fontId="5" fillId="5" borderId="4" xfId="0" applyFont="1" applyFill="1" applyBorder="1" applyAlignment="1" applyProtection="1">
      <alignment wrapText="1"/>
      <protection hidden="1"/>
    </xf>
    <xf numFmtId="164" fontId="6" fillId="5" borderId="4" xfId="1" applyNumberFormat="1" applyFont="1" applyFill="1" applyBorder="1" applyAlignment="1" applyProtection="1">
      <alignment horizontal="left" vertical="center"/>
      <protection hidden="1"/>
    </xf>
    <xf numFmtId="0" fontId="6" fillId="5" borderId="3" xfId="0" applyFont="1" applyFill="1" applyBorder="1" applyAlignment="1" applyProtection="1">
      <alignment horizontal="right" vertical="center" wrapText="1"/>
      <protection hidden="1"/>
    </xf>
    <xf numFmtId="0" fontId="5" fillId="5" borderId="3" xfId="0" applyFont="1" applyFill="1" applyBorder="1" applyAlignment="1" applyProtection="1">
      <alignment wrapText="1"/>
      <protection hidden="1"/>
    </xf>
    <xf numFmtId="164" fontId="6" fillId="5" borderId="3" xfId="1" applyNumberFormat="1" applyFont="1" applyFill="1" applyBorder="1" applyAlignment="1" applyProtection="1">
      <alignment horizontal="left" vertical="center"/>
      <protection hidden="1"/>
    </xf>
    <xf numFmtId="0" fontId="6" fillId="5" borderId="0" xfId="0" applyFont="1" applyFill="1" applyAlignment="1" applyProtection="1">
      <alignment horizontal="right" vertical="center" wrapText="1"/>
      <protection hidden="1"/>
    </xf>
    <xf numFmtId="0" fontId="5" fillId="5" borderId="0" xfId="0" applyFont="1" applyFill="1" applyAlignment="1" applyProtection="1">
      <alignment wrapText="1"/>
      <protection hidden="1"/>
    </xf>
    <xf numFmtId="164" fontId="6" fillId="5" borderId="0" xfId="1" applyNumberFormat="1" applyFont="1" applyFill="1" applyBorder="1" applyAlignment="1" applyProtection="1">
      <alignment horizontal="left" vertical="center"/>
      <protection hidden="1"/>
    </xf>
    <xf numFmtId="0" fontId="0" fillId="2" borderId="0" xfId="0" applyFill="1" applyAlignment="1" applyProtection="1">
      <alignment horizontal="center" vertical="center" wrapText="1"/>
      <protection hidden="1"/>
    </xf>
    <xf numFmtId="164" fontId="0" fillId="2" borderId="0" xfId="1" applyNumberFormat="1"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10" fillId="4" borderId="0" xfId="0" applyFont="1" applyFill="1" applyAlignment="1" applyProtection="1">
      <alignment vertical="center" wrapText="1"/>
      <protection hidden="1"/>
    </xf>
    <xf numFmtId="164" fontId="10" fillId="4" borderId="0" xfId="1" applyNumberFormat="1" applyFont="1" applyFill="1" applyBorder="1" applyAlignment="1" applyProtection="1">
      <alignment horizontal="left" vertical="center" wrapText="1"/>
      <protection hidden="1"/>
    </xf>
    <xf numFmtId="0" fontId="14" fillId="2" borderId="0" xfId="0" applyFont="1" applyFill="1" applyAlignment="1" applyProtection="1">
      <alignment horizontal="left" vertical="top" wrapText="1"/>
      <protection hidden="1"/>
    </xf>
    <xf numFmtId="0" fontId="0" fillId="3" borderId="0" xfId="0" applyFill="1" applyAlignment="1" applyProtection="1">
      <alignment wrapText="1"/>
      <protection hidden="1"/>
    </xf>
    <xf numFmtId="164" fontId="0" fillId="3" borderId="0" xfId="1" applyNumberFormat="1" applyFont="1" applyFill="1" applyBorder="1" applyAlignment="1" applyProtection="1">
      <alignment horizontal="right" vertical="center"/>
      <protection hidden="1"/>
    </xf>
    <xf numFmtId="0" fontId="0" fillId="3" borderId="0" xfId="0" applyFill="1" applyProtection="1">
      <protection hidden="1"/>
    </xf>
    <xf numFmtId="10" fontId="11" fillId="2" borderId="0" xfId="2" applyNumberFormat="1" applyFont="1" applyFill="1" applyBorder="1" applyAlignment="1" applyProtection="1">
      <alignment horizontal="right" vertical="center"/>
      <protection hidden="1"/>
    </xf>
    <xf numFmtId="169" fontId="22" fillId="6" borderId="0" xfId="2" applyNumberFormat="1" applyFont="1" applyFill="1" applyBorder="1" applyAlignment="1" applyProtection="1">
      <alignment horizontal="center" vertical="center" wrapText="1"/>
      <protection hidden="1"/>
    </xf>
    <xf numFmtId="0" fontId="7" fillId="2" borderId="0" xfId="0" applyFont="1" applyFill="1" applyAlignment="1" applyProtection="1">
      <alignment horizontal="left" wrapText="1"/>
      <protection hidden="1"/>
    </xf>
    <xf numFmtId="0" fontId="14" fillId="2" borderId="0" xfId="0" applyFont="1" applyFill="1" applyAlignment="1" applyProtection="1">
      <alignment horizontal="left" vertical="top" wrapText="1"/>
      <protection hidden="1"/>
    </xf>
  </cellXfs>
  <cellStyles count="3">
    <cellStyle name="Currency" xfId="1" builtinId="4"/>
    <cellStyle name="Normal" xfId="0" builtinId="0"/>
    <cellStyle name="Percent" xfId="2" builtinId="5"/>
  </cellStyles>
  <dxfs count="25">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s>
  <tableStyles count="0" defaultTableStyle="TableStyleMedium2" defaultPivotStyle="PivotStyleLight16"/>
  <colors>
    <mruColors>
      <color rgb="FFFFDCD9"/>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114300</xdr:colOff>
      <xdr:row>50</xdr:row>
      <xdr:rowOff>133350</xdr:rowOff>
    </xdr:from>
    <xdr:to>
      <xdr:col>17</xdr:col>
      <xdr:colOff>192405</xdr:colOff>
      <xdr:row>55</xdr:row>
      <xdr:rowOff>19050</xdr:rowOff>
    </xdr:to>
    <xdr:pic>
      <xdr:nvPicPr>
        <xdr:cNvPr id="2" name="Picture 1" descr="Graphical user interface, text, website&#10;&#10;Description automatically generated">
          <a:extLst>
            <a:ext uri="{FF2B5EF4-FFF2-40B4-BE49-F238E27FC236}">
              <a16:creationId xmlns:a16="http://schemas.microsoft.com/office/drawing/2014/main" id="{59A0005A-731A-F82A-C778-D6E06F4CD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9458325"/>
          <a:ext cx="3126105"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EF029-D820-471F-9827-FEF7B35E4E8C}">
  <sheetPr>
    <pageSetUpPr fitToPage="1"/>
  </sheetPr>
  <dimension ref="A1:AA48"/>
  <sheetViews>
    <sheetView tabSelected="1" topLeftCell="A14" workbookViewId="0">
      <selection activeCell="C6" sqref="C6"/>
    </sheetView>
  </sheetViews>
  <sheetFormatPr defaultRowHeight="15" x14ac:dyDescent="0.25"/>
  <cols>
    <col min="1" max="1" width="37.5703125" style="65" customWidth="1"/>
    <col min="2" max="2" width="1" style="65" customWidth="1"/>
    <col min="3" max="3" width="16" style="66" bestFit="1" customWidth="1"/>
    <col min="4" max="4" width="1" style="67" customWidth="1"/>
    <col min="5" max="5" width="10.140625" style="67" customWidth="1"/>
    <col min="6" max="6" width="1" style="67" customWidth="1"/>
    <col min="7" max="7" width="26" style="67" customWidth="1"/>
    <col min="8" max="8" width="1.140625" style="67" customWidth="1"/>
    <col min="9" max="9" width="1.5703125" style="67" customWidth="1"/>
    <col min="10" max="10" width="1" style="65" customWidth="1"/>
    <col min="11" max="11" width="16" style="66" bestFit="1" customWidth="1"/>
    <col min="12" max="12" width="1" style="67" customWidth="1"/>
    <col min="13" max="13" width="10.5703125" style="67" customWidth="1"/>
    <col min="14" max="14" width="1" style="67" customWidth="1"/>
    <col min="15" max="15" width="26.28515625" style="67" customWidth="1"/>
    <col min="16" max="16" width="1.140625" style="67" customWidth="1"/>
    <col min="17" max="17" width="5" style="67" customWidth="1"/>
    <col min="18" max="18" width="39.140625" style="65" customWidth="1"/>
    <col min="19" max="19" width="1" style="65" customWidth="1"/>
    <col min="20" max="20" width="16" style="66" bestFit="1" customWidth="1"/>
    <col min="21" max="21" width="1" style="67" customWidth="1"/>
    <col min="22" max="22" width="9.7109375" style="67" bestFit="1" customWidth="1"/>
    <col min="23" max="23" width="1" style="67" customWidth="1"/>
    <col min="24" max="24" width="16" style="66" bestFit="1" customWidth="1"/>
    <col min="25" max="25" width="1" style="67" customWidth="1"/>
    <col min="26" max="26" width="9.7109375" style="67" bestFit="1" customWidth="1"/>
    <col min="27" max="27" width="18.7109375" style="67" customWidth="1"/>
    <col min="28" max="16384" width="9.140625" style="67"/>
  </cols>
  <sheetData>
    <row r="1" spans="1:27" s="9" customFormat="1" ht="23.25" x14ac:dyDescent="0.25">
      <c r="A1" s="5" t="s">
        <v>0</v>
      </c>
      <c r="B1" s="5"/>
      <c r="C1" s="5"/>
      <c r="D1" s="5"/>
      <c r="E1" s="5"/>
      <c r="F1" s="5"/>
      <c r="G1" s="6"/>
      <c r="H1" s="6"/>
      <c r="I1" s="6"/>
      <c r="J1" s="6"/>
      <c r="K1" s="6"/>
      <c r="L1" s="6"/>
      <c r="M1" s="5"/>
      <c r="N1" s="5"/>
      <c r="O1" s="6"/>
      <c r="P1" s="7"/>
      <c r="Q1" s="7"/>
      <c r="R1" s="5" t="s">
        <v>1</v>
      </c>
      <c r="S1" s="5"/>
      <c r="T1" s="5"/>
      <c r="U1" s="5"/>
      <c r="V1" s="5"/>
      <c r="W1" s="8"/>
      <c r="X1" s="5"/>
      <c r="Y1" s="8"/>
      <c r="Z1" s="5"/>
      <c r="AA1" s="5"/>
    </row>
    <row r="2" spans="1:27" s="9" customFormat="1" ht="20.25" customHeight="1" x14ac:dyDescent="0.3">
      <c r="A2" s="10" t="s">
        <v>82</v>
      </c>
      <c r="B2" s="11"/>
      <c r="C2" s="11"/>
      <c r="D2" s="11"/>
      <c r="E2" s="11"/>
      <c r="F2" s="11"/>
      <c r="G2" s="12"/>
      <c r="H2" s="12"/>
      <c r="I2" s="12"/>
      <c r="J2" s="12"/>
      <c r="K2" s="12"/>
      <c r="L2" s="12"/>
      <c r="M2" s="11"/>
      <c r="N2" s="11"/>
      <c r="O2" s="12"/>
      <c r="R2" s="13" t="s">
        <v>2</v>
      </c>
      <c r="S2" s="5"/>
      <c r="T2" s="5"/>
      <c r="U2" s="5"/>
      <c r="V2" s="5"/>
      <c r="W2" s="8"/>
      <c r="X2" s="5"/>
      <c r="Y2" s="8"/>
      <c r="Z2" s="5"/>
      <c r="AA2" s="5"/>
    </row>
    <row r="3" spans="1:27" s="9" customFormat="1" ht="10.5" customHeight="1" x14ac:dyDescent="0.3">
      <c r="R3" s="14"/>
      <c r="S3" s="15"/>
      <c r="T3" s="16"/>
      <c r="X3" s="16"/>
    </row>
    <row r="4" spans="1:27" s="9" customFormat="1" ht="18.75" customHeight="1" x14ac:dyDescent="0.3">
      <c r="A4" s="14"/>
      <c r="B4" s="17"/>
      <c r="C4" s="70" t="s">
        <v>3</v>
      </c>
      <c r="D4" s="70"/>
      <c r="E4" s="70"/>
      <c r="F4" s="70"/>
      <c r="G4" s="70"/>
      <c r="J4" s="17"/>
      <c r="K4" s="70" t="s">
        <v>4</v>
      </c>
      <c r="L4" s="70"/>
      <c r="M4" s="70"/>
      <c r="N4" s="70"/>
      <c r="O4" s="70"/>
      <c r="R4" s="70" t="s">
        <v>3</v>
      </c>
      <c r="S4" s="70"/>
      <c r="T4" s="70"/>
      <c r="X4" s="70"/>
      <c r="Y4" s="70"/>
      <c r="Z4" s="70"/>
      <c r="AA4" s="70"/>
    </row>
    <row r="5" spans="1:27" s="9" customFormat="1" ht="8.25" customHeight="1" thickBot="1" x14ac:dyDescent="0.3">
      <c r="A5" s="15"/>
      <c r="B5" s="15"/>
      <c r="C5" s="16"/>
      <c r="J5" s="15"/>
      <c r="K5" s="16"/>
      <c r="R5" s="15"/>
      <c r="S5" s="15"/>
      <c r="T5" s="16"/>
      <c r="X5" s="16"/>
    </row>
    <row r="6" spans="1:27" s="9" customFormat="1" ht="31.5" customHeight="1" thickTop="1" thickBot="1" x14ac:dyDescent="0.3">
      <c r="A6" s="18" t="s">
        <v>5</v>
      </c>
      <c r="B6" s="19"/>
      <c r="C6" s="1"/>
      <c r="E6" s="20"/>
      <c r="G6" s="20" t="str">
        <f>IF(C6&gt;0,"Your deposit should be at least the amount below:","")</f>
        <v/>
      </c>
      <c r="J6" s="19"/>
      <c r="K6" s="1"/>
      <c r="M6" s="20"/>
      <c r="N6" s="20"/>
      <c r="O6" s="20" t="str">
        <f>IF(K6&gt;0,"Your deposit should be at least the amount below:","")</f>
        <v/>
      </c>
      <c r="R6" s="18" t="s">
        <v>6</v>
      </c>
      <c r="S6" s="19"/>
      <c r="T6" s="1"/>
      <c r="V6" s="69" t="str">
        <f>IF(T6="","",T6/$T$8)</f>
        <v/>
      </c>
      <c r="X6" s="1"/>
      <c r="Z6" s="69" t="str">
        <f>IF(X6="","",X6/$T$8)</f>
        <v/>
      </c>
    </row>
    <row r="7" spans="1:27" s="9" customFormat="1" ht="7.5" customHeight="1" thickTop="1" thickBot="1" x14ac:dyDescent="0.3">
      <c r="A7" s="21"/>
      <c r="B7" s="19"/>
      <c r="C7" s="22"/>
      <c r="J7" s="19"/>
      <c r="K7" s="22"/>
      <c r="R7" s="21"/>
      <c r="S7" s="19"/>
      <c r="T7" s="22"/>
      <c r="V7" s="23"/>
      <c r="X7" s="22"/>
      <c r="Z7" s="23"/>
    </row>
    <row r="8" spans="1:27" s="9" customFormat="1" ht="33" customHeight="1" thickTop="1" thickBot="1" x14ac:dyDescent="0.3">
      <c r="A8" s="18" t="s">
        <v>7</v>
      </c>
      <c r="B8" s="19"/>
      <c r="C8" s="1"/>
      <c r="D8" s="24"/>
      <c r="E8" s="69" t="str">
        <f>IF(C8="","",C8/$C$6)</f>
        <v/>
      </c>
      <c r="G8" s="25" t="str">
        <f>IF(C6=0,"",10%*C6)</f>
        <v/>
      </c>
      <c r="J8" s="19"/>
      <c r="K8" s="1"/>
      <c r="L8" s="24"/>
      <c r="M8" s="69" t="str">
        <f>IF(K8="","",K8/$K$6)</f>
        <v/>
      </c>
      <c r="N8" s="20"/>
      <c r="O8" s="25" t="str">
        <f>IF(K6=0,"",10%*K6)</f>
        <v/>
      </c>
      <c r="R8" s="26" t="s">
        <v>8</v>
      </c>
      <c r="S8" s="19"/>
      <c r="T8" s="27">
        <f>IF(T6=0,0,10*T6)</f>
        <v>0</v>
      </c>
      <c r="U8" s="24"/>
      <c r="V8" s="28"/>
      <c r="X8" s="27">
        <f>IF(X6=0,0,10*X6)</f>
        <v>0</v>
      </c>
      <c r="Z8" s="28"/>
    </row>
    <row r="9" spans="1:27" s="9" customFormat="1" ht="7.5" customHeight="1" thickTop="1" thickBot="1" x14ac:dyDescent="0.3">
      <c r="A9" s="21"/>
      <c r="B9" s="19"/>
      <c r="C9" s="29"/>
      <c r="E9" s="23"/>
      <c r="J9" s="19"/>
      <c r="K9" s="29"/>
      <c r="M9" s="23"/>
      <c r="R9" s="21"/>
      <c r="S9" s="19"/>
      <c r="T9" s="29"/>
      <c r="V9" s="23"/>
      <c r="X9" s="29"/>
      <c r="Z9" s="23"/>
    </row>
    <row r="10" spans="1:27" s="9" customFormat="1" ht="46.5" thickTop="1" thickBot="1" x14ac:dyDescent="0.3">
      <c r="A10" s="18" t="s">
        <v>9</v>
      </c>
      <c r="B10" s="15"/>
      <c r="C10" s="2" t="s">
        <v>10</v>
      </c>
      <c r="D10" s="28"/>
      <c r="E10" s="28"/>
      <c r="F10" s="28"/>
      <c r="G10" s="20"/>
      <c r="H10" s="30"/>
      <c r="J10" s="15"/>
      <c r="K10" s="2" t="s">
        <v>10</v>
      </c>
      <c r="L10" s="28"/>
      <c r="M10" s="28"/>
      <c r="N10" s="28"/>
      <c r="P10" s="30"/>
      <c r="R10" s="26" t="s">
        <v>11</v>
      </c>
      <c r="S10" s="19"/>
      <c r="T10" s="27">
        <f>IF(10%*T8&lt;=T6,10%*T8)</f>
        <v>0</v>
      </c>
      <c r="U10" s="28"/>
      <c r="V10" s="69">
        <f>IF(T10="","",IF(T10=0,0,T10/$T$8))</f>
        <v>0</v>
      </c>
      <c r="X10" s="27">
        <f>IF(10%*X8&lt;=X6,10%*X8)</f>
        <v>0</v>
      </c>
      <c r="Z10" s="69">
        <f>IF(X10="","",IF(X10=0,0,X10/$T$8))</f>
        <v>0</v>
      </c>
    </row>
    <row r="11" spans="1:27" s="9" customFormat="1" ht="7.5" customHeight="1" thickTop="1" thickBot="1" x14ac:dyDescent="0.3">
      <c r="A11" s="21"/>
      <c r="B11" s="15"/>
      <c r="C11" s="31"/>
      <c r="E11" s="23"/>
      <c r="J11" s="15"/>
      <c r="K11" s="31"/>
      <c r="M11" s="23"/>
      <c r="R11" s="32"/>
      <c r="S11" s="19"/>
      <c r="T11" s="33"/>
      <c r="V11" s="23"/>
      <c r="X11" s="33"/>
      <c r="Z11" s="23"/>
    </row>
    <row r="12" spans="1:27" s="9" customFormat="1" ht="37.5" x14ac:dyDescent="0.25">
      <c r="A12" s="18" t="s">
        <v>12</v>
      </c>
      <c r="B12" s="15"/>
      <c r="C12" s="4" t="s">
        <v>79</v>
      </c>
      <c r="E12" s="23"/>
      <c r="J12" s="15"/>
      <c r="K12" s="4" t="s">
        <v>79</v>
      </c>
      <c r="M12" s="23"/>
      <c r="R12" s="26" t="s">
        <v>13</v>
      </c>
      <c r="S12" s="19"/>
      <c r="T12" s="27">
        <f>IF(T6=0,0,T8-T6-T10)</f>
        <v>0</v>
      </c>
      <c r="V12" s="69">
        <f>IF(T12="","",IF(T12=0,0,T12/$T$8))</f>
        <v>0</v>
      </c>
      <c r="X12" s="27">
        <f>IF(X6=0,0,X8-X6-X10)</f>
        <v>0</v>
      </c>
      <c r="Z12" s="69">
        <f>IF(X12="","",IF(X12=0,0,X12/$T$8))</f>
        <v>0</v>
      </c>
    </row>
    <row r="13" spans="1:27" s="9" customFormat="1" ht="7.5" customHeight="1" thickTop="1" thickBot="1" x14ac:dyDescent="0.3">
      <c r="A13" s="21"/>
      <c r="B13" s="15"/>
      <c r="C13" s="34"/>
      <c r="E13" s="23"/>
      <c r="J13" s="15"/>
      <c r="K13" s="34"/>
      <c r="M13" s="23"/>
      <c r="R13" s="15"/>
      <c r="S13" s="15"/>
      <c r="T13" s="16"/>
      <c r="X13" s="16"/>
    </row>
    <row r="14" spans="1:27" s="9" customFormat="1" ht="31.5" customHeight="1" thickTop="1" thickBot="1" x14ac:dyDescent="0.3">
      <c r="A14" s="15"/>
      <c r="B14" s="15"/>
      <c r="C14" s="68"/>
      <c r="E14" s="23"/>
      <c r="J14" s="15"/>
      <c r="K14" s="16"/>
      <c r="M14" s="23"/>
      <c r="R14" s="18" t="s">
        <v>9</v>
      </c>
      <c r="S14" s="15"/>
      <c r="T14" s="2" t="s">
        <v>10</v>
      </c>
      <c r="X14" s="2" t="s">
        <v>10</v>
      </c>
    </row>
    <row r="15" spans="1:27" s="9" customFormat="1" ht="9.75" customHeight="1" thickTop="1" thickBot="1" x14ac:dyDescent="0.3">
      <c r="A15" s="21"/>
      <c r="B15" s="21"/>
      <c r="C15" s="21"/>
      <c r="E15" s="23"/>
      <c r="G15" s="20" t="str">
        <f>IF(C7&gt;(C5*10%),"As your deposit is greater than 10% we can reduce our share","")</f>
        <v/>
      </c>
      <c r="J15" s="21"/>
      <c r="K15" s="21"/>
      <c r="M15" s="23"/>
      <c r="R15" s="21"/>
      <c r="S15" s="15"/>
      <c r="T15" s="31"/>
      <c r="X15" s="31"/>
    </row>
    <row r="16" spans="1:27" s="9" customFormat="1" ht="58.5" customHeight="1" thickTop="1" thickBot="1" x14ac:dyDescent="0.3">
      <c r="A16" s="26" t="s">
        <v>14</v>
      </c>
      <c r="B16" s="19"/>
      <c r="C16" s="27">
        <f>IF(C6="",0,IF((C8/C6)&gt;=20%,0%,IF((C8/C6)&gt;10%,(20%-(C8/C6))*C6,IF(10%*C6&lt;=C8,10%*C6,0))))</f>
        <v>0</v>
      </c>
      <c r="E16" s="69">
        <f>IF(C16="","",IF(C16=0,0,C16/$C$6))</f>
        <v>0</v>
      </c>
      <c r="G16" s="35" t="str">
        <f>IF(C8="","",IF(C8&gt;=(C6*20%),"Your deposit's more than 20%, so our Deposit Help is not required",IF(C8&gt;(C6*10%),"Your deposit's more than 10%, so our Deposit Help reduces. Max 20% when adding your and our deposit","")))</f>
        <v/>
      </c>
      <c r="J16" s="19"/>
      <c r="K16" s="27">
        <f>IF(K6="",0,IF((K8/K6)&gt;=20%,0%,IF((K8/K6)&gt;10%,(20%-(K8/K6))*K6,IF(10%*K6&lt;=K8,10%*K6,0))))</f>
        <v>0</v>
      </c>
      <c r="M16" s="69">
        <f>IF(K16="","",IF(K16=0,0,K16/$K$6))</f>
        <v>0</v>
      </c>
      <c r="N16" s="20"/>
      <c r="O16" s="35" t="str">
        <f>IF(K8="","",IF(K8&gt;=(K6*20%),"Your deposit's more than 20%, so our Deposit Help is not required",IF(K8&gt;(K6*10%),"Your deposit's more than 10%, so our Deposit Help reduces. Max 20% when adding your and our deposit","")))</f>
        <v/>
      </c>
      <c r="R16" s="18" t="s">
        <v>12</v>
      </c>
      <c r="S16" s="15"/>
      <c r="T16" s="4" t="s">
        <v>79</v>
      </c>
      <c r="X16" s="4" t="s">
        <v>79</v>
      </c>
    </row>
    <row r="17" spans="1:27" s="9" customFormat="1" ht="7.5" customHeight="1" thickTop="1" x14ac:dyDescent="0.25">
      <c r="A17" s="32"/>
      <c r="B17" s="19"/>
      <c r="C17" s="33"/>
      <c r="E17" s="23"/>
      <c r="J17" s="19"/>
      <c r="K17" s="33"/>
      <c r="M17" s="23"/>
      <c r="R17" s="21"/>
      <c r="S17" s="15"/>
      <c r="T17" s="34"/>
      <c r="X17" s="34"/>
    </row>
    <row r="18" spans="1:27" s="9" customFormat="1" ht="38.25" customHeight="1" x14ac:dyDescent="0.25">
      <c r="A18" s="26" t="s">
        <v>13</v>
      </c>
      <c r="B18" s="19"/>
      <c r="C18" s="27">
        <f>C6-C8-C16</f>
        <v>0</v>
      </c>
      <c r="E18" s="69">
        <f>IF(C18="","",IF(C18=0,0,C18/$C$6))</f>
        <v>0</v>
      </c>
      <c r="G18" s="36"/>
      <c r="J18" s="19"/>
      <c r="K18" s="27">
        <f>K6-K8-K16</f>
        <v>0</v>
      </c>
      <c r="M18" s="69">
        <f>IF(K18="","",IF(K18=0,0,K18/$K$6))</f>
        <v>0</v>
      </c>
      <c r="N18" s="20"/>
      <c r="R18" s="15"/>
      <c r="S18" s="15"/>
      <c r="T18" s="16"/>
      <c r="X18" s="16"/>
    </row>
    <row r="19" spans="1:27" s="9" customFormat="1" ht="15" customHeight="1" x14ac:dyDescent="0.25">
      <c r="A19" s="15"/>
      <c r="B19" s="15"/>
      <c r="C19" s="37"/>
      <c r="G19" s="38"/>
      <c r="J19" s="15"/>
      <c r="K19" s="15"/>
      <c r="O19" s="39" t="s">
        <v>15</v>
      </c>
      <c r="R19" s="15"/>
      <c r="S19" s="15"/>
      <c r="T19" s="37"/>
      <c r="X19" s="37"/>
      <c r="AA19" s="39" t="s">
        <v>15</v>
      </c>
    </row>
    <row r="20" spans="1:27" s="9" customFormat="1" hidden="1" x14ac:dyDescent="0.25">
      <c r="A20" s="15" t="s">
        <v>16</v>
      </c>
      <c r="B20" s="15"/>
      <c r="C20" s="40">
        <f ca="1">TODAY()</f>
        <v>45077</v>
      </c>
      <c r="J20" s="15"/>
      <c r="K20" s="40">
        <f ca="1">TODAY()</f>
        <v>45077</v>
      </c>
      <c r="R20" s="15" t="s">
        <v>16</v>
      </c>
      <c r="S20" s="15"/>
      <c r="T20" s="40">
        <f ca="1">TODAY()</f>
        <v>45077</v>
      </c>
      <c r="X20" s="40">
        <f ca="1">TODAY()</f>
        <v>45077</v>
      </c>
    </row>
    <row r="21" spans="1:27" s="9" customFormat="1" hidden="1" x14ac:dyDescent="0.25">
      <c r="A21" s="15" t="s">
        <v>17</v>
      </c>
      <c r="B21" s="15"/>
      <c r="C21" s="41" t="str">
        <f>LEFT(C10,2)</f>
        <v>30</v>
      </c>
      <c r="J21" s="15"/>
      <c r="K21" s="41" t="str">
        <f>LEFT(K10,2)</f>
        <v>30</v>
      </c>
      <c r="R21" s="15" t="s">
        <v>17</v>
      </c>
      <c r="S21" s="15"/>
      <c r="T21" s="41" t="str">
        <f>LEFT(T14,2)</f>
        <v>30</v>
      </c>
      <c r="X21" s="41" t="str">
        <f>LEFT(X14,2)</f>
        <v>30</v>
      </c>
    </row>
    <row r="22" spans="1:27" s="9" customFormat="1" hidden="1" x14ac:dyDescent="0.25">
      <c r="A22" s="15" t="s">
        <v>18</v>
      </c>
      <c r="B22" s="15"/>
      <c r="C22" s="42">
        <f ca="1">EDATE(C20,C21*12)</f>
        <v>56035</v>
      </c>
      <c r="J22" s="15"/>
      <c r="K22" s="42">
        <f ca="1">EDATE(K20,K21*12)</f>
        <v>56035</v>
      </c>
      <c r="R22" s="15" t="s">
        <v>18</v>
      </c>
      <c r="S22" s="15"/>
      <c r="T22" s="42">
        <f ca="1">EDATE(T20,T21*12)</f>
        <v>56035</v>
      </c>
      <c r="X22" s="42">
        <f ca="1">EDATE(X20,X21*12)</f>
        <v>56035</v>
      </c>
    </row>
    <row r="23" spans="1:27" s="9" customFormat="1" hidden="1" x14ac:dyDescent="0.25">
      <c r="A23" s="15"/>
      <c r="B23" s="15"/>
      <c r="C23" s="43"/>
      <c r="J23" s="15"/>
      <c r="K23" s="43"/>
      <c r="R23" s="15"/>
      <c r="S23" s="15"/>
      <c r="T23" s="43"/>
      <c r="X23" s="43"/>
    </row>
    <row r="24" spans="1:27" s="9" customFormat="1" hidden="1" x14ac:dyDescent="0.25">
      <c r="A24" s="44" t="s">
        <v>19</v>
      </c>
      <c r="B24" s="15"/>
      <c r="C24" s="41">
        <f>C21*12</f>
        <v>360</v>
      </c>
      <c r="J24" s="15"/>
      <c r="K24" s="41">
        <f>K21*12</f>
        <v>360</v>
      </c>
      <c r="R24" s="44" t="s">
        <v>19</v>
      </c>
      <c r="S24" s="15"/>
      <c r="T24" s="41">
        <f>T21*12</f>
        <v>360</v>
      </c>
      <c r="X24" s="41">
        <f>X21*12</f>
        <v>360</v>
      </c>
    </row>
    <row r="25" spans="1:27" s="9" customFormat="1" hidden="1" x14ac:dyDescent="0.25">
      <c r="A25" s="44" t="s">
        <v>20</v>
      </c>
      <c r="B25" s="15"/>
      <c r="C25" s="41">
        <f ca="1">DATEDIF(C20,C22,"d")/14</f>
        <v>782.71428571428567</v>
      </c>
      <c r="J25" s="15"/>
      <c r="K25" s="41">
        <f ca="1">DATEDIF(K20,K22,"d")/14</f>
        <v>782.71428571428567</v>
      </c>
      <c r="R25" s="44" t="s">
        <v>20</v>
      </c>
      <c r="S25" s="15"/>
      <c r="T25" s="41">
        <f ca="1">DATEDIF(T20,T22,"d")/14</f>
        <v>782.71428571428567</v>
      </c>
      <c r="X25" s="41">
        <f ca="1">DATEDIF(X20,X22,"d")/14</f>
        <v>782.71428571428567</v>
      </c>
    </row>
    <row r="26" spans="1:27" s="9" customFormat="1" hidden="1" x14ac:dyDescent="0.25">
      <c r="A26" s="44" t="s">
        <v>21</v>
      </c>
      <c r="B26" s="15"/>
      <c r="C26" s="41">
        <f ca="1">DATEDIF(C20,C22,"d")/7</f>
        <v>1565.4285714285713</v>
      </c>
      <c r="J26" s="15"/>
      <c r="K26" s="41">
        <f ca="1">DATEDIF(K20,K22,"d")/7</f>
        <v>1565.4285714285713</v>
      </c>
      <c r="R26" s="44" t="s">
        <v>21</v>
      </c>
      <c r="S26" s="15"/>
      <c r="T26" s="41">
        <f ca="1">DATEDIF(T20,T22,"d")/7</f>
        <v>1565.4285714285713</v>
      </c>
      <c r="X26" s="41">
        <f ca="1">DATEDIF(X20,X22,"d")/7</f>
        <v>1565.4285714285713</v>
      </c>
    </row>
    <row r="27" spans="1:27" s="9" customFormat="1" hidden="1" x14ac:dyDescent="0.25">
      <c r="A27" s="44"/>
      <c r="B27" s="15"/>
      <c r="C27" s="41"/>
      <c r="J27" s="15"/>
      <c r="K27" s="41"/>
      <c r="R27" s="44"/>
      <c r="S27" s="15"/>
      <c r="T27" s="41"/>
      <c r="X27" s="41"/>
    </row>
    <row r="28" spans="1:27" s="9" customFormat="1" hidden="1" x14ac:dyDescent="0.25">
      <c r="A28" s="44" t="s">
        <v>22</v>
      </c>
      <c r="B28" s="15"/>
      <c r="C28" s="41" t="str">
        <f>LEFT(C12,5)</f>
        <v>7.25%</v>
      </c>
      <c r="J28" s="15"/>
      <c r="K28" s="41" t="str">
        <f>LEFT(K12,5)</f>
        <v>7.25%</v>
      </c>
      <c r="R28" s="44" t="s">
        <v>22</v>
      </c>
      <c r="S28" s="15"/>
      <c r="T28" s="41" t="str">
        <f>LEFT(T16,5)</f>
        <v>7.25%</v>
      </c>
      <c r="X28" s="41" t="str">
        <f>LEFT(X16,5)</f>
        <v>7.25%</v>
      </c>
    </row>
    <row r="29" spans="1:27" s="9" customFormat="1" hidden="1" x14ac:dyDescent="0.25">
      <c r="A29" s="15"/>
      <c r="B29" s="15"/>
      <c r="C29" s="16"/>
      <c r="J29" s="15"/>
      <c r="K29" s="16"/>
      <c r="R29" s="15"/>
      <c r="S29" s="15"/>
      <c r="T29" s="16"/>
      <c r="X29" s="16"/>
    </row>
    <row r="30" spans="1:27" s="9" customFormat="1" ht="15.75" x14ac:dyDescent="0.25">
      <c r="A30" s="15"/>
      <c r="B30" s="15"/>
      <c r="C30" s="16"/>
      <c r="G30" s="45"/>
      <c r="J30" s="15"/>
      <c r="K30" s="16"/>
      <c r="O30" s="39" t="s">
        <v>23</v>
      </c>
      <c r="R30" s="15"/>
      <c r="S30" s="15"/>
      <c r="T30" s="16"/>
      <c r="X30" s="16"/>
      <c r="AA30" s="39" t="s">
        <v>23</v>
      </c>
    </row>
    <row r="31" spans="1:27" s="9" customFormat="1" ht="31.5" x14ac:dyDescent="0.25">
      <c r="A31" s="46" t="s">
        <v>24</v>
      </c>
      <c r="B31" s="47"/>
      <c r="C31" s="48">
        <f>IF(C18=0,0,PMT(C28/12,C24,C18)*-1)</f>
        <v>0</v>
      </c>
      <c r="J31" s="15"/>
      <c r="K31" s="48">
        <f>IF(K18=0,0,PMT(K28/12,K24,K18)*-1)</f>
        <v>0</v>
      </c>
      <c r="O31" s="49">
        <f>IF(K31=0,0,(K31-C31)/C31)</f>
        <v>0</v>
      </c>
      <c r="R31" s="46" t="s">
        <v>24</v>
      </c>
      <c r="S31" s="47"/>
      <c r="T31" s="48">
        <f>PMT(T28/12,T24,T12)*-1</f>
        <v>0</v>
      </c>
      <c r="X31" s="48">
        <f>PMT(X28/12,X24,X12)*-1</f>
        <v>0</v>
      </c>
      <c r="AA31" s="49">
        <f>IF(X31=0,0,(X31-T31)/T31)</f>
        <v>0</v>
      </c>
    </row>
    <row r="32" spans="1:27" s="9" customFormat="1" ht="17.100000000000001" customHeight="1" x14ac:dyDescent="0.25">
      <c r="A32" s="50" t="s">
        <v>25</v>
      </c>
      <c r="B32" s="51"/>
      <c r="C32" s="52">
        <f>C18</f>
        <v>0</v>
      </c>
      <c r="J32" s="15"/>
      <c r="K32" s="52">
        <f>K18</f>
        <v>0</v>
      </c>
      <c r="R32" s="50" t="s">
        <v>25</v>
      </c>
      <c r="S32" s="51"/>
      <c r="T32" s="52">
        <f>T12</f>
        <v>0</v>
      </c>
      <c r="X32" s="52">
        <f>X12</f>
        <v>0</v>
      </c>
    </row>
    <row r="33" spans="1:27" s="9" customFormat="1" ht="17.100000000000001" customHeight="1" x14ac:dyDescent="0.25">
      <c r="A33" s="53" t="s">
        <v>26</v>
      </c>
      <c r="B33" s="54"/>
      <c r="C33" s="55">
        <f>IF(C16=0,0,CUMIPMT(C28/12,C24,C18,1,C24,0)*-1)</f>
        <v>0</v>
      </c>
      <c r="J33" s="15"/>
      <c r="K33" s="55">
        <f>IF(K18=0,0,CUMIPMT(K28/12,K24,K18,1,K24,0)*-1)</f>
        <v>0</v>
      </c>
      <c r="R33" s="53" t="s">
        <v>26</v>
      </c>
      <c r="S33" s="54"/>
      <c r="T33" s="55">
        <f>IF(T32=0,0,CUMIPMT(T28/12,T24,T12,1,T24,0)*-1)</f>
        <v>0</v>
      </c>
      <c r="X33" s="55">
        <f>IF(X32=0,0,CUMIPMT(X28/12,X24,X12,1,X24,0)*-1)</f>
        <v>0</v>
      </c>
    </row>
    <row r="34" spans="1:27" s="9" customFormat="1" ht="17.100000000000001" customHeight="1" x14ac:dyDescent="0.25">
      <c r="A34" s="56" t="s">
        <v>27</v>
      </c>
      <c r="B34" s="57"/>
      <c r="C34" s="58">
        <f>C32+C33</f>
        <v>0</v>
      </c>
      <c r="J34" s="15"/>
      <c r="K34" s="58">
        <f>K32+K33</f>
        <v>0</v>
      </c>
      <c r="R34" s="56" t="s">
        <v>27</v>
      </c>
      <c r="S34" s="57"/>
      <c r="T34" s="58">
        <f>T32+T33</f>
        <v>0</v>
      </c>
      <c r="X34" s="58">
        <f>X32+X33</f>
        <v>0</v>
      </c>
    </row>
    <row r="35" spans="1:27" s="9" customFormat="1" x14ac:dyDescent="0.25">
      <c r="A35" s="15"/>
      <c r="B35" s="15"/>
      <c r="C35" s="29"/>
      <c r="J35" s="15"/>
      <c r="K35" s="29"/>
      <c r="R35" s="15"/>
      <c r="S35" s="15"/>
      <c r="T35" s="29"/>
      <c r="X35" s="29"/>
    </row>
    <row r="36" spans="1:27" s="61" customFormat="1" ht="30" customHeight="1" x14ac:dyDescent="0.25">
      <c r="A36" s="59"/>
      <c r="B36" s="59"/>
      <c r="C36" s="60"/>
      <c r="J36" s="59"/>
      <c r="K36" s="60"/>
      <c r="O36" s="39" t="s">
        <v>28</v>
      </c>
      <c r="R36" s="59"/>
      <c r="S36" s="59"/>
      <c r="T36" s="60"/>
      <c r="X36" s="60"/>
      <c r="AA36" s="39" t="s">
        <v>28</v>
      </c>
    </row>
    <row r="37" spans="1:27" s="9" customFormat="1" ht="31.5" x14ac:dyDescent="0.25">
      <c r="A37" s="46" t="s">
        <v>29</v>
      </c>
      <c r="B37" s="62"/>
      <c r="C37" s="48">
        <f>IF(C18=0,0,PMT(C28/26,C25,C18)*-1)</f>
        <v>0</v>
      </c>
      <c r="J37" s="15"/>
      <c r="K37" s="48">
        <f>IF(K18=0,0,PMT(K28/26,K25,K18)*-1)</f>
        <v>0</v>
      </c>
      <c r="O37" s="49">
        <f>IF(K37=0,0,(K37-C37)/C37)</f>
        <v>0</v>
      </c>
      <c r="R37" s="46" t="s">
        <v>29</v>
      </c>
      <c r="S37" s="62"/>
      <c r="T37" s="48">
        <f ca="1">PMT(T28/26,T25,T12)*-1</f>
        <v>0</v>
      </c>
      <c r="X37" s="48">
        <f ca="1">PMT(X28/26,X25,X12)*-1</f>
        <v>0</v>
      </c>
      <c r="AA37" s="49">
        <f ca="1">IF(X37=0,0,(X37-T37)/T37)</f>
        <v>0</v>
      </c>
    </row>
    <row r="38" spans="1:27" s="9" customFormat="1" ht="17.100000000000001" customHeight="1" x14ac:dyDescent="0.25">
      <c r="A38" s="50" t="s">
        <v>25</v>
      </c>
      <c r="B38" s="51"/>
      <c r="C38" s="52">
        <f>C18</f>
        <v>0</v>
      </c>
      <c r="J38" s="15"/>
      <c r="K38" s="52">
        <f>K18</f>
        <v>0</v>
      </c>
      <c r="R38" s="50" t="s">
        <v>25</v>
      </c>
      <c r="S38" s="51"/>
      <c r="T38" s="52">
        <f>T12</f>
        <v>0</v>
      </c>
      <c r="X38" s="52">
        <f>X12</f>
        <v>0</v>
      </c>
    </row>
    <row r="39" spans="1:27" s="9" customFormat="1" ht="17.100000000000001" customHeight="1" x14ac:dyDescent="0.25">
      <c r="A39" s="53" t="s">
        <v>26</v>
      </c>
      <c r="B39" s="54"/>
      <c r="C39" s="55">
        <f>IF(C18=0,0,CUMIPMT(C28/26,C25,C18,1,C25,0)*-1)</f>
        <v>0</v>
      </c>
      <c r="D39" s="38"/>
      <c r="E39" s="38"/>
      <c r="F39" s="38"/>
      <c r="J39" s="15"/>
      <c r="K39" s="55">
        <f>IF(K18=0,0,CUMIPMT(K28/26,K25,K18,1,K25,0)*-1)</f>
        <v>0</v>
      </c>
      <c r="L39" s="38"/>
      <c r="M39" s="38"/>
      <c r="N39" s="38"/>
      <c r="R39" s="53" t="s">
        <v>26</v>
      </c>
      <c r="S39" s="54"/>
      <c r="T39" s="55">
        <f>IF(T38=0,0,CUMIPMT(T28/26,T25,T12,1,T25,0)*-1)</f>
        <v>0</v>
      </c>
      <c r="U39" s="38"/>
      <c r="V39" s="38"/>
      <c r="X39" s="55">
        <f>IF(X38=0,0,CUMIPMT(X28/26,X25,X12,1,X25,0)*-1)</f>
        <v>0</v>
      </c>
      <c r="Z39" s="38"/>
      <c r="AA39" s="38"/>
    </row>
    <row r="40" spans="1:27" s="9" customFormat="1" ht="17.100000000000001" customHeight="1" x14ac:dyDescent="0.25">
      <c r="A40" s="56" t="s">
        <v>27</v>
      </c>
      <c r="B40" s="57"/>
      <c r="C40" s="58">
        <f>C39+C38</f>
        <v>0</v>
      </c>
      <c r="D40" s="38"/>
      <c r="E40" s="38"/>
      <c r="F40" s="38"/>
      <c r="J40" s="15"/>
      <c r="K40" s="58">
        <f>K39+K38</f>
        <v>0</v>
      </c>
      <c r="L40" s="38"/>
      <c r="M40" s="38"/>
      <c r="N40" s="38"/>
      <c r="R40" s="56" t="s">
        <v>27</v>
      </c>
      <c r="S40" s="57"/>
      <c r="T40" s="58">
        <f>T39+T38</f>
        <v>0</v>
      </c>
      <c r="U40" s="38"/>
      <c r="V40" s="38"/>
      <c r="X40" s="58">
        <f>X39+X38</f>
        <v>0</v>
      </c>
      <c r="Z40" s="38"/>
      <c r="AA40" s="38"/>
    </row>
    <row r="41" spans="1:27" s="9" customFormat="1" x14ac:dyDescent="0.25">
      <c r="A41" s="15"/>
      <c r="B41" s="15"/>
      <c r="C41" s="29"/>
      <c r="J41" s="15"/>
      <c r="K41" s="29"/>
      <c r="R41" s="15"/>
      <c r="S41" s="15"/>
      <c r="T41" s="29"/>
      <c r="X41" s="29"/>
    </row>
    <row r="42" spans="1:27" s="9" customFormat="1" ht="17.25" hidden="1" customHeight="1" x14ac:dyDescent="0.25">
      <c r="A42" s="46" t="s">
        <v>30</v>
      </c>
      <c r="B42" s="62"/>
      <c r="C42" s="63" t="e">
        <f ca="1">PMT(C12/52,C26,C18)*-1</f>
        <v>#VALUE!</v>
      </c>
      <c r="D42" s="28" t="s">
        <v>31</v>
      </c>
      <c r="E42" s="28"/>
      <c r="F42" s="28"/>
      <c r="J42" s="62"/>
      <c r="K42" s="63" t="e">
        <f ca="1">PMT(K12/52,K26,K18)*-1</f>
        <v>#VALUE!</v>
      </c>
      <c r="L42" s="28" t="s">
        <v>31</v>
      </c>
      <c r="M42" s="28"/>
      <c r="N42" s="28"/>
      <c r="R42" s="46" t="s">
        <v>30</v>
      </c>
      <c r="S42" s="62"/>
      <c r="T42" s="63" t="e">
        <f ca="1">PMT(T14/52,T26,T16)*-1</f>
        <v>#VALUE!</v>
      </c>
      <c r="U42" s="28" t="s">
        <v>31</v>
      </c>
      <c r="V42" s="28"/>
      <c r="X42" s="63" t="e">
        <f ca="1">PMT(X16/52,X26,X12)*-1</f>
        <v>#VALUE!</v>
      </c>
      <c r="Z42" s="28"/>
      <c r="AA42" s="28"/>
    </row>
    <row r="43" spans="1:27" s="9" customFormat="1" ht="17.100000000000001" hidden="1" customHeight="1" x14ac:dyDescent="0.25">
      <c r="A43" s="50" t="s">
        <v>25</v>
      </c>
      <c r="B43" s="51"/>
      <c r="C43" s="52">
        <f>C18</f>
        <v>0</v>
      </c>
      <c r="J43" s="51"/>
      <c r="K43" s="52">
        <f>K18</f>
        <v>0</v>
      </c>
      <c r="R43" s="50" t="s">
        <v>25</v>
      </c>
      <c r="S43" s="51"/>
      <c r="T43" s="52" t="str">
        <f>T16</f>
        <v>7.25% p.a: fixed 1 year</v>
      </c>
      <c r="X43" s="52">
        <f>X12</f>
        <v>0</v>
      </c>
    </row>
    <row r="44" spans="1:27" s="9" customFormat="1" ht="17.100000000000001" hidden="1" customHeight="1" x14ac:dyDescent="0.25">
      <c r="A44" s="53" t="s">
        <v>26</v>
      </c>
      <c r="B44" s="54"/>
      <c r="C44" s="55" t="e">
        <f>CUMIPMT(C12/52,C26,C18,1,C26,0)*-1</f>
        <v>#VALUE!</v>
      </c>
      <c r="J44" s="54"/>
      <c r="K44" s="55" t="e">
        <f>CUMIPMT(K12/52,K26,K18,1,K26,0)*-1</f>
        <v>#VALUE!</v>
      </c>
      <c r="R44" s="53" t="s">
        <v>26</v>
      </c>
      <c r="S44" s="54"/>
      <c r="T44" s="55" t="e">
        <f>CUMIPMT(T14/52,T26,T16,1,T26,0)*-1</f>
        <v>#VALUE!</v>
      </c>
      <c r="X44" s="55" t="e">
        <f>CUMIPMT(X16/52,X26,X12,1,X26,0)*-1</f>
        <v>#VALUE!</v>
      </c>
    </row>
    <row r="45" spans="1:27" s="9" customFormat="1" ht="17.100000000000001" hidden="1" customHeight="1" x14ac:dyDescent="0.25">
      <c r="A45" s="56" t="s">
        <v>27</v>
      </c>
      <c r="B45" s="57"/>
      <c r="C45" s="58" t="e">
        <f>C43+C44</f>
        <v>#VALUE!</v>
      </c>
      <c r="J45" s="57"/>
      <c r="K45" s="58" t="e">
        <f>K43+K44</f>
        <v>#VALUE!</v>
      </c>
      <c r="R45" s="56" t="s">
        <v>27</v>
      </c>
      <c r="S45" s="57"/>
      <c r="T45" s="58" t="e">
        <f>T43+T44</f>
        <v>#VALUE!</v>
      </c>
      <c r="X45" s="58" t="e">
        <f>X43+X44</f>
        <v>#VALUE!</v>
      </c>
    </row>
    <row r="46" spans="1:27" s="9" customFormat="1" hidden="1" x14ac:dyDescent="0.25">
      <c r="A46" s="15"/>
      <c r="B46" s="15"/>
      <c r="C46" s="16"/>
      <c r="J46" s="15"/>
      <c r="K46" s="16"/>
      <c r="R46" s="15"/>
      <c r="S46" s="15"/>
      <c r="T46" s="16"/>
      <c r="X46" s="16"/>
    </row>
    <row r="47" spans="1:27" s="9" customFormat="1" hidden="1" x14ac:dyDescent="0.25">
      <c r="A47" s="15"/>
      <c r="B47" s="15"/>
      <c r="C47" s="16"/>
      <c r="J47" s="15"/>
      <c r="K47" s="16"/>
      <c r="R47" s="15"/>
      <c r="S47" s="15"/>
      <c r="T47" s="16"/>
      <c r="X47" s="16"/>
    </row>
    <row r="48" spans="1:27" s="9" customFormat="1" ht="79.5" customHeight="1" x14ac:dyDescent="0.25">
      <c r="A48" s="71" t="s">
        <v>32</v>
      </c>
      <c r="B48" s="71"/>
      <c r="C48" s="71"/>
      <c r="D48" s="71"/>
      <c r="E48" s="71"/>
      <c r="F48" s="71"/>
      <c r="G48" s="71"/>
      <c r="H48" s="71"/>
      <c r="I48" s="71"/>
      <c r="J48" s="71"/>
      <c r="K48" s="71"/>
      <c r="L48" s="71"/>
      <c r="M48" s="64"/>
      <c r="N48" s="64"/>
      <c r="R48" s="71" t="str">
        <f>A48</f>
        <v xml:space="preserve">This calculator summary is intended as a guide/illustration only and is not an offer of finance and does not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v>
      </c>
      <c r="S48" s="71"/>
      <c r="T48" s="71"/>
      <c r="U48" s="71"/>
      <c r="V48" s="71"/>
      <c r="W48" s="71"/>
      <c r="X48" s="71"/>
      <c r="Y48" s="71"/>
      <c r="Z48" s="71"/>
      <c r="AA48" s="71"/>
    </row>
  </sheetData>
  <sheetProtection algorithmName="SHA-512" hashValue="NYgQ9olGqgoQYK2BCKMNJ7XyUD0pdLteSQwLCFIQalbxEBuYPc/suOSTZsE7QNH9hitZFMbx1442Q03twy8ULg==" saltValue="GPWZxiQFTVHJcXEqf9fIkg==" spinCount="100000" sheet="1" objects="1" scenarios="1" selectLockedCells="1"/>
  <mergeCells count="6">
    <mergeCell ref="C4:G4"/>
    <mergeCell ref="K4:O4"/>
    <mergeCell ref="R4:T4"/>
    <mergeCell ref="X4:AA4"/>
    <mergeCell ref="A48:L48"/>
    <mergeCell ref="R48:AA48"/>
  </mergeCells>
  <conditionalFormatting sqref="E6">
    <cfRule type="expression" dxfId="24" priority="25">
      <formula>$C$8&gt;=10%*$C$6</formula>
    </cfRule>
  </conditionalFormatting>
  <conditionalFormatting sqref="E8">
    <cfRule type="expression" dxfId="23" priority="24">
      <formula>$C$8=""</formula>
    </cfRule>
  </conditionalFormatting>
  <conditionalFormatting sqref="E16">
    <cfRule type="expression" dxfId="22" priority="23">
      <formula>$C$16=0</formula>
    </cfRule>
  </conditionalFormatting>
  <conditionalFormatting sqref="E18">
    <cfRule type="expression" dxfId="21" priority="21">
      <formula>$C$18=0</formula>
    </cfRule>
  </conditionalFormatting>
  <conditionalFormatting sqref="G6">
    <cfRule type="expression" dxfId="20" priority="47">
      <formula>$C$8&gt;=10%*$C$6</formula>
    </cfRule>
  </conditionalFormatting>
  <conditionalFormatting sqref="G8">
    <cfRule type="expression" dxfId="19" priority="48">
      <formula>$C$8&gt;=10%*$C$6</formula>
    </cfRule>
    <cfRule type="expression" dxfId="18" priority="49">
      <formula>$C$6&gt;0</formula>
    </cfRule>
  </conditionalFormatting>
  <conditionalFormatting sqref="G10">
    <cfRule type="expression" dxfId="17" priority="29">
      <formula>$C$8&gt;=10%*$C$6</formula>
    </cfRule>
  </conditionalFormatting>
  <conditionalFormatting sqref="G15">
    <cfRule type="expression" dxfId="16" priority="30">
      <formula>$C$8&gt;=10%*$C$6</formula>
    </cfRule>
  </conditionalFormatting>
  <conditionalFormatting sqref="M8">
    <cfRule type="expression" dxfId="15" priority="19">
      <formula>$K$8=""</formula>
    </cfRule>
  </conditionalFormatting>
  <conditionalFormatting sqref="M16">
    <cfRule type="expression" dxfId="14" priority="18">
      <formula>$K$16=0</formula>
    </cfRule>
  </conditionalFormatting>
  <conditionalFormatting sqref="M18">
    <cfRule type="expression" dxfId="13" priority="17">
      <formula>$K$18=0</formula>
    </cfRule>
  </conditionalFormatting>
  <conditionalFormatting sqref="M6:N6">
    <cfRule type="expression" dxfId="12" priority="20">
      <formula>$C$8&gt;=10%*$C$6</formula>
    </cfRule>
  </conditionalFormatting>
  <conditionalFormatting sqref="N8">
    <cfRule type="expression" dxfId="11" priority="16">
      <formula>$C$8&gt;=10%*$C$6</formula>
    </cfRule>
  </conditionalFormatting>
  <conditionalFormatting sqref="N16">
    <cfRule type="expression" dxfId="10" priority="15">
      <formula>$C$8&gt;=10%*$C$6</formula>
    </cfRule>
  </conditionalFormatting>
  <conditionalFormatting sqref="N18">
    <cfRule type="expression" dxfId="9" priority="14">
      <formula>$C$8&gt;=10%*$C$6</formula>
    </cfRule>
  </conditionalFormatting>
  <conditionalFormatting sqref="O6">
    <cfRule type="expression" dxfId="8" priority="26">
      <formula>$K$8&gt;=10%*$K$6</formula>
    </cfRule>
  </conditionalFormatting>
  <conditionalFormatting sqref="O8">
    <cfRule type="expression" dxfId="7" priority="27">
      <formula>$K$8&gt;=10%*$K$6</formula>
    </cfRule>
    <cfRule type="expression" dxfId="6" priority="28">
      <formula>$K$6&gt;0</formula>
    </cfRule>
  </conditionalFormatting>
  <conditionalFormatting sqref="V6">
    <cfRule type="expression" dxfId="5" priority="13">
      <formula>$T$6=""</formula>
    </cfRule>
  </conditionalFormatting>
  <conditionalFormatting sqref="V10">
    <cfRule type="expression" dxfId="4" priority="12">
      <formula>$T$10=0</formula>
    </cfRule>
  </conditionalFormatting>
  <conditionalFormatting sqref="V12">
    <cfRule type="expression" dxfId="3" priority="11">
      <formula>$T$12=0</formula>
    </cfRule>
  </conditionalFormatting>
  <conditionalFormatting sqref="Z6">
    <cfRule type="expression" dxfId="2" priority="4">
      <formula>$X$6=""</formula>
    </cfRule>
  </conditionalFormatting>
  <conditionalFormatting sqref="Z10">
    <cfRule type="expression" dxfId="1" priority="3">
      <formula>$X$10=0</formula>
    </cfRule>
  </conditionalFormatting>
  <conditionalFormatting sqref="Z12">
    <cfRule type="expression" dxfId="0" priority="2">
      <formula>$X$12=0</formula>
    </cfRule>
  </conditionalFormatting>
  <dataValidations count="5">
    <dataValidation type="list" allowBlank="1" showInputMessage="1" showErrorMessage="1" sqref="C10 X14 K10 T14" xr:uid="{3E03D4C5-23C5-45C7-BD62-22F561BDB64C}">
      <formula1>Years</formula1>
    </dataValidation>
    <dataValidation type="whole" operator="greaterThanOrEqual" allowBlank="1" showInputMessage="1" showErrorMessage="1" errorTitle="PLEASE CHECK YOUR DEPOSIT AMOUNT" error="Your deposit must be at least 10% of the value of the house you are buying. " sqref="K8 C8" xr:uid="{83DD4231-E8A5-4740-837E-1D55BBF75362}">
      <formula1>G8</formula1>
    </dataValidation>
    <dataValidation type="decimal" operator="greaterThan" allowBlank="1" showInputMessage="1" showErrorMessage="1" errorTitle="PLEASE CHECK THE HOUSE VALUE" error="We've put a minimum $100,000 for the house value" sqref="C6 K6" xr:uid="{218F663D-6770-413B-A670-B9B1CA10C06D}">
      <formula1>100000</formula1>
    </dataValidation>
    <dataValidation type="decimal" operator="greaterThan" allowBlank="1" showInputMessage="1" showErrorMessage="1" errorTitle="PLEASE CHECK THE HOUSE VALUE" error="We've put a minimum $100,000 for the house value" sqref="X6 T6" xr:uid="{F0D594ED-3AD9-4E10-956B-84E1624EBD2A}">
      <formula1>1000</formula1>
    </dataValidation>
    <dataValidation type="list" operator="greaterThan" allowBlank="1" showInputMessage="1" showErrorMessage="1" sqref="C12 K12 T16 X16" xr:uid="{EB75D970-FB15-4F8A-B1DC-ABDF34975B7A}">
      <formula1>InterestRates23Aug2022</formula1>
    </dataValidation>
  </dataValidations>
  <pageMargins left="0.19685039370078741" right="0.19685039370078741" top="0.19685039370078741" bottom="0.19685039370078741"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6F1C-D0AA-4FC1-A1A1-3409DD601322}">
  <dimension ref="A1:B36"/>
  <sheetViews>
    <sheetView topLeftCell="A23" workbookViewId="0">
      <selection activeCell="B37" sqref="B37"/>
    </sheetView>
  </sheetViews>
  <sheetFormatPr defaultRowHeight="15" x14ac:dyDescent="0.25"/>
  <cols>
    <col min="1" max="1" width="12.140625" bestFit="1" customWidth="1"/>
  </cols>
  <sheetData>
    <row r="1" spans="1:2" x14ac:dyDescent="0.25">
      <c r="A1" t="s">
        <v>33</v>
      </c>
      <c r="B1" t="s">
        <v>34</v>
      </c>
    </row>
    <row r="2" spans="1:2" x14ac:dyDescent="0.25">
      <c r="A2" t="s">
        <v>35</v>
      </c>
      <c r="B2" t="s">
        <v>36</v>
      </c>
    </row>
    <row r="3" spans="1:2" x14ac:dyDescent="0.25">
      <c r="A3" t="s">
        <v>37</v>
      </c>
      <c r="B3" t="s">
        <v>38</v>
      </c>
    </row>
    <row r="4" spans="1:2" x14ac:dyDescent="0.25">
      <c r="A4" t="s">
        <v>39</v>
      </c>
      <c r="B4" t="s">
        <v>40</v>
      </c>
    </row>
    <row r="5" spans="1:2" x14ac:dyDescent="0.25">
      <c r="A5" t="s">
        <v>41</v>
      </c>
      <c r="B5" t="s">
        <v>42</v>
      </c>
    </row>
    <row r="6" spans="1:2" x14ac:dyDescent="0.25">
      <c r="A6" t="s">
        <v>43</v>
      </c>
      <c r="B6" t="s">
        <v>44</v>
      </c>
    </row>
    <row r="7" spans="1:2" x14ac:dyDescent="0.25">
      <c r="A7" t="s">
        <v>45</v>
      </c>
      <c r="B7" t="s">
        <v>46</v>
      </c>
    </row>
    <row r="8" spans="1:2" x14ac:dyDescent="0.25">
      <c r="A8" t="s">
        <v>47</v>
      </c>
      <c r="B8" t="s">
        <v>48</v>
      </c>
    </row>
    <row r="9" spans="1:2" x14ac:dyDescent="0.25">
      <c r="A9" t="s">
        <v>49</v>
      </c>
      <c r="B9" t="s">
        <v>50</v>
      </c>
    </row>
    <row r="10" spans="1:2" x14ac:dyDescent="0.25">
      <c r="A10" t="s">
        <v>51</v>
      </c>
      <c r="B10" t="s">
        <v>52</v>
      </c>
    </row>
    <row r="11" spans="1:2" x14ac:dyDescent="0.25">
      <c r="A11" t="s">
        <v>53</v>
      </c>
      <c r="B11" t="s">
        <v>54</v>
      </c>
    </row>
    <row r="12" spans="1:2" x14ac:dyDescent="0.25">
      <c r="A12" t="s">
        <v>55</v>
      </c>
      <c r="B12" t="s">
        <v>56</v>
      </c>
    </row>
    <row r="13" spans="1:2" x14ac:dyDescent="0.25">
      <c r="A13" t="s">
        <v>57</v>
      </c>
    </row>
    <row r="14" spans="1:2" x14ac:dyDescent="0.25">
      <c r="A14" t="s">
        <v>58</v>
      </c>
    </row>
    <row r="15" spans="1:2" x14ac:dyDescent="0.25">
      <c r="A15" t="s">
        <v>59</v>
      </c>
    </row>
    <row r="16" spans="1:2"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10</v>
      </c>
    </row>
    <row r="33" spans="1:2" x14ac:dyDescent="0.25">
      <c r="A33" t="s">
        <v>74</v>
      </c>
      <c r="B33" s="3" t="s">
        <v>78</v>
      </c>
    </row>
    <row r="34" spans="1:2" x14ac:dyDescent="0.25">
      <c r="A34" t="s">
        <v>75</v>
      </c>
      <c r="B34" s="3" t="s">
        <v>79</v>
      </c>
    </row>
    <row r="35" spans="1:2" x14ac:dyDescent="0.25">
      <c r="A35" t="s">
        <v>76</v>
      </c>
      <c r="B35" s="3" t="s">
        <v>80</v>
      </c>
    </row>
    <row r="36" spans="1:2" x14ac:dyDescent="0.25">
      <c r="A36" t="s">
        <v>77</v>
      </c>
      <c r="B36" s="3" t="s">
        <v>81</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CALCULATOR</vt:lpstr>
      <vt:lpstr>Data</vt:lpstr>
      <vt:lpstr>InterestRates23Aug2022</vt:lpstr>
      <vt:lpstr>Month</vt:lpstr>
      <vt:lpstr>Months</vt:lpstr>
      <vt:lpstr>Rates</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Pomare</dc:creator>
  <cp:keywords/>
  <dc:description/>
  <cp:lastModifiedBy>Amy Linwood</cp:lastModifiedBy>
  <cp:revision/>
  <cp:lastPrinted>2022-11-01T03:51:50Z</cp:lastPrinted>
  <dcterms:created xsi:type="dcterms:W3CDTF">2022-07-29T02:21:31Z</dcterms:created>
  <dcterms:modified xsi:type="dcterms:W3CDTF">2023-05-31T09:53:23Z</dcterms:modified>
  <cp:category/>
  <cp:contentStatus/>
</cp:coreProperties>
</file>