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G:\Executive\Amy\First Home TOGETHER\Calculator\"/>
    </mc:Choice>
  </mc:AlternateContent>
  <xr:revisionPtr revIDLastSave="0" documentId="13_ncr:1_{35B398DC-E007-4AAF-9DC6-073F378A9B3D}" xr6:coauthVersionLast="47" xr6:coauthVersionMax="47" xr10:uidLastSave="{00000000-0000-0000-0000-000000000000}"/>
  <bookViews>
    <workbookView xWindow="-120" yWindow="-120" windowWidth="20730" windowHeight="11160" xr2:uid="{EF54DA6B-B0AE-4791-A38C-2FD643AD1F32}"/>
  </bookViews>
  <sheets>
    <sheet name="CALCULATOR" sheetId="1" r:id="rId1"/>
    <sheet name="Data" sheetId="2" state="hidden" r:id="rId2"/>
  </sheets>
  <definedNames>
    <definedName name="InterestRates23Aug2022">Data!$B$33:$B$36</definedName>
    <definedName name="Month">Data!$B$1:$B$12</definedName>
    <definedName name="Months">Data!$B$2:$B$12</definedName>
    <definedName name="Rates">Data!$A$33:$A$36</definedName>
    <definedName name="Years">Data!$A$1:$A$30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1" l="1"/>
  <c r="O16" i="1"/>
  <c r="K16" i="1"/>
  <c r="M16" i="1" s="1"/>
  <c r="C16" i="1"/>
  <c r="E16" i="1" s="1"/>
  <c r="R48" i="1"/>
  <c r="M8" i="1"/>
  <c r="E8" i="1"/>
  <c r="O8" i="1"/>
  <c r="O6" i="1"/>
  <c r="G6" i="1"/>
  <c r="X28" i="1"/>
  <c r="T28" i="1"/>
  <c r="K28" i="1"/>
  <c r="C28" i="1"/>
  <c r="X21" i="1" l="1"/>
  <c r="X24" i="1" s="1"/>
  <c r="T21" i="1"/>
  <c r="T24" i="1" s="1"/>
  <c r="K21" i="1"/>
  <c r="K24" i="1" s="1"/>
  <c r="C21" i="1"/>
  <c r="G15" i="1"/>
  <c r="T20" i="1"/>
  <c r="T8" i="1"/>
  <c r="Z6" i="1" s="1"/>
  <c r="X8" i="1"/>
  <c r="X10" i="1" s="1"/>
  <c r="X20" i="1"/>
  <c r="K20" i="1"/>
  <c r="G8" i="1"/>
  <c r="Z10" i="1" l="1"/>
  <c r="T10" i="1"/>
  <c r="V10" i="1" s="1"/>
  <c r="V6" i="1"/>
  <c r="T22" i="1"/>
  <c r="T26" i="1" s="1"/>
  <c r="X22" i="1"/>
  <c r="X26" i="1" s="1"/>
  <c r="X12" i="1"/>
  <c r="Z12" i="1" s="1"/>
  <c r="K18" i="1"/>
  <c r="M18" i="1" s="1"/>
  <c r="K22" i="1"/>
  <c r="K26" i="1" s="1"/>
  <c r="C24" i="1"/>
  <c r="C20" i="1"/>
  <c r="X31" i="1" l="1"/>
  <c r="T12" i="1"/>
  <c r="V12" i="1" s="1"/>
  <c r="K33" i="1"/>
  <c r="K31" i="1"/>
  <c r="T25" i="1"/>
  <c r="X25" i="1"/>
  <c r="T43" i="1"/>
  <c r="T42" i="1"/>
  <c r="T44" i="1"/>
  <c r="K32" i="1"/>
  <c r="K38" i="1"/>
  <c r="K43" i="1"/>
  <c r="K44" i="1"/>
  <c r="K42" i="1"/>
  <c r="K25" i="1"/>
  <c r="C22" i="1"/>
  <c r="C26" i="1" s="1"/>
  <c r="C18" i="1"/>
  <c r="E18" i="1" s="1"/>
  <c r="T32" i="1" l="1"/>
  <c r="T33" i="1" s="1"/>
  <c r="T34" i="1" s="1"/>
  <c r="T31" i="1"/>
  <c r="AA31" i="1" s="1"/>
  <c r="T38" i="1"/>
  <c r="T39" i="1" s="1"/>
  <c r="T40" i="1" s="1"/>
  <c r="T45" i="1"/>
  <c r="C31" i="1"/>
  <c r="O31" i="1" s="1"/>
  <c r="C33" i="1"/>
  <c r="X37" i="1"/>
  <c r="T37" i="1"/>
  <c r="K39" i="1"/>
  <c r="K40" i="1" s="1"/>
  <c r="K37" i="1"/>
  <c r="K45" i="1"/>
  <c r="X32" i="1"/>
  <c r="X33" i="1" s="1"/>
  <c r="X38" i="1"/>
  <c r="X39" i="1" s="1"/>
  <c r="X43" i="1"/>
  <c r="X44" i="1"/>
  <c r="X42" i="1"/>
  <c r="K34" i="1"/>
  <c r="C43" i="1"/>
  <c r="C44" i="1"/>
  <c r="C42" i="1"/>
  <c r="C38" i="1"/>
  <c r="C32" i="1"/>
  <c r="C25" i="1"/>
  <c r="AA37" i="1" l="1"/>
  <c r="X40" i="1"/>
  <c r="C39" i="1"/>
  <c r="C40" i="1" s="1"/>
  <c r="C37" i="1"/>
  <c r="O37" i="1" s="1"/>
  <c r="X34" i="1"/>
  <c r="X45" i="1"/>
  <c r="C45" i="1"/>
  <c r="C34" i="1"/>
</calcChain>
</file>

<file path=xl/sharedStrings.xml><?xml version="1.0" encoding="utf-8"?>
<sst xmlns="http://schemas.openxmlformats.org/spreadsheetml/2006/main" count="125" uniqueCount="84">
  <si>
    <r>
      <t>Calculator # 1:</t>
    </r>
    <r>
      <rPr>
        <b/>
        <sz val="16"/>
        <color theme="0"/>
        <rFont val="Calibri"/>
        <family val="2"/>
        <scheme val="minor"/>
      </rPr>
      <t xml:space="preserve"> </t>
    </r>
    <r>
      <rPr>
        <sz val="16"/>
        <color theme="0"/>
        <rFont val="Calibri"/>
        <family val="2"/>
        <scheme val="minor"/>
      </rPr>
      <t xml:space="preserve">You've found a house. How much </t>
    </r>
    <r>
      <rPr>
        <b/>
        <sz val="16"/>
        <color theme="0"/>
        <rFont val="Calibri"/>
        <family val="2"/>
        <scheme val="minor"/>
      </rPr>
      <t>Deposit Help</t>
    </r>
    <r>
      <rPr>
        <sz val="16"/>
        <color theme="0"/>
        <rFont val="Calibri"/>
        <family val="2"/>
        <scheme val="minor"/>
      </rPr>
      <t xml:space="preserve"> can you get &amp; what will your loan cost?</t>
    </r>
  </si>
  <si>
    <r>
      <t xml:space="preserve">Calculator # 2: </t>
    </r>
    <r>
      <rPr>
        <sz val="16"/>
        <color theme="0"/>
        <rFont val="Calibri"/>
        <family val="2"/>
        <scheme val="minor"/>
      </rPr>
      <t>You've got a deposit. What price house can you look at?</t>
    </r>
  </si>
  <si>
    <t xml:space="preserve">                              How much Deposit Help could you get?</t>
  </si>
  <si>
    <t>Scenario # 1 (fill out white cells)</t>
  </si>
  <si>
    <t>Scenario # 2 (fill out white cells)</t>
  </si>
  <si>
    <t>How much is the house
you’re looking to buy?</t>
  </si>
  <si>
    <t>How much is your deposit?</t>
  </si>
  <si>
    <t>How much is your deposit? Must be at least 10% of the house price</t>
  </si>
  <si>
    <t>You could buy a home worth up to:
assumes your deposit is at least 10%</t>
  </si>
  <si>
    <r>
      <rPr>
        <b/>
        <sz val="11"/>
        <color theme="4" tint="-0.499984740745262"/>
        <rFont val="Calibri"/>
        <family val="2"/>
        <scheme val="minor"/>
      </rPr>
      <t>Main home loan</t>
    </r>
    <r>
      <rPr>
        <sz val="11"/>
        <color theme="4" tint="-0.499984740745262"/>
        <rFont val="Calibri"/>
        <family val="2"/>
        <scheme val="minor"/>
      </rPr>
      <t xml:space="preserve">: over how many </t>
    </r>
    <r>
      <rPr>
        <b/>
        <sz val="11"/>
        <color theme="4" tint="-0.499984740745262"/>
        <rFont val="Calibri"/>
        <family val="2"/>
        <scheme val="minor"/>
      </rPr>
      <t>years</t>
    </r>
    <r>
      <rPr>
        <sz val="11"/>
        <color theme="4" tint="-0.499984740745262"/>
        <rFont val="Calibri"/>
        <family val="2"/>
        <scheme val="minor"/>
      </rPr>
      <t xml:space="preserve"> will you pay your loan off?</t>
    </r>
  </si>
  <si>
    <t>30 years</t>
  </si>
  <si>
    <r>
      <rPr>
        <b/>
        <sz val="11"/>
        <color rgb="FFFFFF00"/>
        <rFont val="Calibri"/>
        <family val="2"/>
        <scheme val="minor"/>
      </rPr>
      <t>DEPOSIT HELP</t>
    </r>
    <r>
      <rPr>
        <b/>
        <sz val="11"/>
        <color theme="0"/>
        <rFont val="Calibri"/>
        <family val="2"/>
        <scheme val="minor"/>
      </rPr>
      <t>: our contribution of up to 10% of the house price. Your deposit and our Deposit Help will total 20%</t>
    </r>
  </si>
  <si>
    <t>Interest rate (% p.a.)</t>
  </si>
  <si>
    <r>
      <rPr>
        <b/>
        <sz val="11"/>
        <color rgb="FFFFFF00"/>
        <rFont val="Calibri"/>
        <family val="2"/>
        <scheme val="minor"/>
      </rPr>
      <t>MAIN HOME LOAN</t>
    </r>
    <r>
      <rPr>
        <b/>
        <sz val="11"/>
        <color theme="0"/>
        <rFont val="Calibri"/>
        <family val="2"/>
        <scheme val="minor"/>
      </rPr>
      <t>: what you’ll need to borrow as a regular home loan</t>
    </r>
  </si>
  <si>
    <r>
      <rPr>
        <b/>
        <sz val="11"/>
        <color rgb="FFFFFF00"/>
        <rFont val="Calibri"/>
        <family val="2"/>
        <scheme val="minor"/>
      </rPr>
      <t>DEPOSIT HELP</t>
    </r>
    <r>
      <rPr>
        <b/>
        <sz val="11"/>
        <color theme="0"/>
        <rFont val="Calibri"/>
        <family val="2"/>
        <scheme val="minor"/>
      </rPr>
      <t>: our contribution of up to 10% of house price. Your deposit and our Deposit Help will total 20%</t>
    </r>
  </si>
  <si>
    <t>Change compared</t>
  </si>
  <si>
    <t>Today:</t>
  </si>
  <si>
    <t>Term: years</t>
  </si>
  <si>
    <t>Future date (end of loan term)</t>
  </si>
  <si>
    <t>Number of months in loan term</t>
  </si>
  <si>
    <t>Number of fortnights in loan term</t>
  </si>
  <si>
    <t>Number of weeks in loan term</t>
  </si>
  <si>
    <t>Get interest rate:</t>
  </si>
  <si>
    <t>to Scenario # 1</t>
  </si>
  <si>
    <t>MONTHLY minimum repayment on your main home loan:</t>
  </si>
  <si>
    <t>Total loan:</t>
  </si>
  <si>
    <t>Total interest:</t>
  </si>
  <si>
    <t>TOTAL COST:</t>
  </si>
  <si>
    <t>Change compared to Scenario # 1</t>
  </si>
  <si>
    <t>FORTNIGHTLY minimum repayment on your main home loan:</t>
  </si>
  <si>
    <t>WEEKLY minimum repayment:</t>
  </si>
  <si>
    <t>can probably just remove this option</t>
  </si>
  <si>
    <r>
      <t xml:space="preserve">This calculator summary is intended as a guide/illustration only and is </t>
    </r>
    <r>
      <rPr>
        <b/>
        <i/>
        <u/>
        <sz val="11"/>
        <color theme="4" tint="-0.499984740745262"/>
        <rFont val="Calibri"/>
        <family val="2"/>
        <scheme val="minor"/>
      </rPr>
      <t>not</t>
    </r>
    <r>
      <rPr>
        <i/>
        <sz val="11"/>
        <color theme="4" tint="-0.499984740745262"/>
        <rFont val="Calibri"/>
        <family val="2"/>
        <scheme val="minor"/>
      </rPr>
      <t xml:space="preserve"> an offer of finance and does </t>
    </r>
    <r>
      <rPr>
        <b/>
        <i/>
        <u/>
        <sz val="11"/>
        <color theme="4" tint="-0.499984740745262"/>
        <rFont val="Calibri"/>
        <family val="2"/>
        <scheme val="minor"/>
      </rPr>
      <t>not</t>
    </r>
    <r>
      <rPr>
        <i/>
        <sz val="11"/>
        <color theme="4" tint="-0.499984740745262"/>
        <rFont val="Calibri"/>
        <family val="2"/>
        <scheme val="minor"/>
      </rPr>
      <t xml:space="preserve">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t>
    </r>
  </si>
  <si>
    <t>1 year</t>
  </si>
  <si>
    <t>0 months</t>
  </si>
  <si>
    <t>2 years</t>
  </si>
  <si>
    <t>1 month</t>
  </si>
  <si>
    <t>3 years</t>
  </si>
  <si>
    <t>2 months</t>
  </si>
  <si>
    <t>4 years</t>
  </si>
  <si>
    <t>3 months</t>
  </si>
  <si>
    <t>5 years</t>
  </si>
  <si>
    <t>4 months</t>
  </si>
  <si>
    <t>6 years</t>
  </si>
  <si>
    <t>5 months</t>
  </si>
  <si>
    <t>7 years</t>
  </si>
  <si>
    <t>6 months</t>
  </si>
  <si>
    <t>8 years</t>
  </si>
  <si>
    <t>7 months</t>
  </si>
  <si>
    <t>9 years</t>
  </si>
  <si>
    <t>8 months</t>
  </si>
  <si>
    <t>10 years</t>
  </si>
  <si>
    <t>9 months</t>
  </si>
  <si>
    <t>11 years</t>
  </si>
  <si>
    <t>10 months</t>
  </si>
  <si>
    <t>12 years</t>
  </si>
  <si>
    <t>11 months</t>
  </si>
  <si>
    <t>13 years</t>
  </si>
  <si>
    <t>14 years</t>
  </si>
  <si>
    <t>15 years</t>
  </si>
  <si>
    <t>16 years</t>
  </si>
  <si>
    <t>17 years</t>
  </si>
  <si>
    <t>18 years</t>
  </si>
  <si>
    <t>19 years</t>
  </si>
  <si>
    <t>20 years</t>
  </si>
  <si>
    <t>21 years</t>
  </si>
  <si>
    <t>22 years</t>
  </si>
  <si>
    <t>23 years</t>
  </si>
  <si>
    <t>24 years</t>
  </si>
  <si>
    <t>25 years</t>
  </si>
  <si>
    <t>26 years</t>
  </si>
  <si>
    <t>27 years</t>
  </si>
  <si>
    <t>28 years</t>
  </si>
  <si>
    <t>29 years</t>
  </si>
  <si>
    <t>Floating</t>
  </si>
  <si>
    <t>1 year fixed</t>
  </si>
  <si>
    <t>2 years fixed</t>
  </si>
  <si>
    <t>3 years fixed</t>
  </si>
  <si>
    <t>7.49% p.a: floating</t>
  </si>
  <si>
    <t>6.44% p.a: fixed 2 years</t>
  </si>
  <si>
    <t>7.08% p.a: fixed 1 year</t>
  </si>
  <si>
    <t>7.04% p.a: fixed 2 years</t>
  </si>
  <si>
    <t>7.17% p.a: fixed 3 years</t>
  </si>
  <si>
    <t>Version 14 - 31 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</si>
</sst>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164" formatCode="_-&quot;$&quot;* #,##0_-;\-&quot;$&quot;* #,##0_-;_-&quot;$&quot;* &quot;-&quot;??_-;_-@_-"/>
    <numFmt numFmtId="165" formatCode="#,##0_ ;\-#,##0\ "/>
    <numFmt numFmtId="166" formatCode="[$-1409]d\ mmm\ yyyy;@"/>
    <numFmt numFmtId="167" formatCode="#,##0.00_ ;\-#,##0.00\ "/>
    <numFmt numFmtId="168" formatCode="0.00%\ &quot;p.a.&quot;"/>
    <numFmt numFmtId="169" formatCode="0.0000%"/>
  </numFmts>
  <fonts count="23"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4"/>
      <color theme="0"/>
      <name val="Calibri"/>
      <family val="2"/>
      <scheme val="minor"/>
    </font>
    <font>
      <sz val="11"/>
      <color theme="4" tint="-0.499984740745262"/>
      <name val="Calibri"/>
      <family val="2"/>
      <scheme val="minor"/>
    </font>
    <font>
      <b/>
      <sz val="11"/>
      <color theme="4" tint="-0.499984740745262"/>
      <name val="Calibri"/>
      <family val="2"/>
      <scheme val="minor"/>
    </font>
    <font>
      <b/>
      <sz val="14"/>
      <color theme="4" tint="-0.499984740745262"/>
      <name val="Calibri"/>
      <family val="2"/>
      <scheme val="minor"/>
    </font>
    <font>
      <b/>
      <sz val="18"/>
      <color theme="0"/>
      <name val="Calibri"/>
      <family val="2"/>
      <scheme val="minor"/>
    </font>
    <font>
      <b/>
      <sz val="11"/>
      <color theme="0"/>
      <name val="Calibri"/>
      <family val="2"/>
      <scheme val="minor"/>
    </font>
    <font>
      <b/>
      <sz val="12"/>
      <color theme="0"/>
      <name val="Calibri"/>
      <family val="2"/>
      <scheme val="minor"/>
    </font>
    <font>
      <sz val="11"/>
      <color rgb="FFFF0000"/>
      <name val="Calibri"/>
      <family val="2"/>
      <scheme val="minor"/>
    </font>
    <font>
      <b/>
      <i/>
      <sz val="11"/>
      <color rgb="FFFF0000"/>
      <name val="Calibri"/>
      <family val="2"/>
      <scheme val="minor"/>
    </font>
    <font>
      <b/>
      <sz val="13"/>
      <color theme="0"/>
      <name val="Calibri"/>
      <family val="2"/>
      <scheme val="minor"/>
    </font>
    <font>
      <i/>
      <sz val="11"/>
      <color theme="4" tint="-0.499984740745262"/>
      <name val="Calibri"/>
      <family val="2"/>
      <scheme val="minor"/>
    </font>
    <font>
      <b/>
      <i/>
      <u/>
      <sz val="11"/>
      <color theme="4" tint="-0.499984740745262"/>
      <name val="Calibri"/>
      <family val="2"/>
      <scheme val="minor"/>
    </font>
    <font>
      <b/>
      <i/>
      <sz val="12"/>
      <color theme="0"/>
      <name val="Calibri"/>
      <family val="2"/>
      <scheme val="minor"/>
    </font>
    <font>
      <b/>
      <i/>
      <sz val="13"/>
      <color theme="0"/>
      <name val="Calibri"/>
      <family val="2"/>
      <scheme val="minor"/>
    </font>
    <font>
      <sz val="14"/>
      <color theme="0"/>
      <name val="Calibri"/>
      <family val="2"/>
      <scheme val="minor"/>
    </font>
    <font>
      <b/>
      <sz val="16"/>
      <color theme="0"/>
      <name val="Calibri"/>
      <family val="2"/>
      <scheme val="minor"/>
    </font>
    <font>
      <sz val="16"/>
      <color theme="0"/>
      <name val="Calibri"/>
      <family val="2"/>
      <scheme val="minor"/>
    </font>
    <font>
      <b/>
      <sz val="11"/>
      <color rgb="FFFFFF00"/>
      <name val="Calibri"/>
      <family val="2"/>
      <scheme val="minor"/>
    </font>
    <font>
      <b/>
      <i/>
      <sz val="11"/>
      <color theme="0"/>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8" tint="-0.249977111117893"/>
        <bgColor indexed="64"/>
      </patternFill>
    </fill>
  </fills>
  <borders count="6">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top style="hair">
        <color auto="1"/>
      </top>
      <bottom style="hair">
        <color auto="1"/>
      </bottom>
      <diagonal/>
    </border>
    <border>
      <left/>
      <right/>
      <top/>
      <bottom style="hair">
        <color auto="1"/>
      </bottom>
      <diagonal/>
    </border>
    <border>
      <left style="thick">
        <color theme="4" tint="-0.499984740745262"/>
      </left>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2">
    <xf numFmtId="0" fontId="0" fillId="0" borderId="0" xfId="0"/>
    <xf numFmtId="164" fontId="7" fillId="3" borderId="2" xfId="1" applyNumberFormat="1" applyFont="1" applyFill="1" applyBorder="1" applyAlignment="1" applyProtection="1">
      <alignment horizontal="left" vertical="center"/>
      <protection locked="0" hidden="1"/>
    </xf>
    <xf numFmtId="165" fontId="7" fillId="3" borderId="2" xfId="1" applyNumberFormat="1" applyFont="1" applyFill="1" applyBorder="1" applyAlignment="1" applyProtection="1">
      <alignment horizontal="center" vertical="center"/>
      <protection locked="0" hidden="1"/>
    </xf>
    <xf numFmtId="10" fontId="0" fillId="0" borderId="0" xfId="2" applyNumberFormat="1" applyFont="1"/>
    <xf numFmtId="168" fontId="7" fillId="3" borderId="2" xfId="2" applyNumberFormat="1" applyFont="1" applyFill="1" applyBorder="1" applyAlignment="1" applyProtection="1">
      <alignment horizontal="center" vertical="center" wrapText="1"/>
      <protection locked="0" hidden="1"/>
    </xf>
    <xf numFmtId="0" fontId="8" fillId="4" borderId="0" xfId="0" applyFont="1" applyFill="1" applyAlignment="1" applyProtection="1">
      <alignment vertical="center"/>
      <protection hidden="1"/>
    </xf>
    <xf numFmtId="0" fontId="0" fillId="4" borderId="0" xfId="0" applyFill="1" applyAlignment="1" applyProtection="1">
      <alignment vertical="center"/>
      <protection hidden="1"/>
    </xf>
    <xf numFmtId="0" fontId="0" fillId="2" borderId="0" xfId="0" applyFill="1" applyAlignment="1" applyProtection="1">
      <alignment vertical="center"/>
      <protection hidden="1"/>
    </xf>
    <xf numFmtId="0" fontId="0" fillId="4" borderId="0" xfId="0" applyFill="1" applyProtection="1">
      <protection hidden="1"/>
    </xf>
    <xf numFmtId="0" fontId="0" fillId="2" borderId="0" xfId="0" applyFill="1" applyProtection="1">
      <protection hidden="1"/>
    </xf>
    <xf numFmtId="0" fontId="18" fillId="4" borderId="0" xfId="0" applyFont="1" applyFill="1" applyAlignment="1" applyProtection="1">
      <alignment horizontal="left"/>
      <protection hidden="1"/>
    </xf>
    <xf numFmtId="0" fontId="8" fillId="4" borderId="0" xfId="0" applyFont="1" applyFill="1" applyAlignment="1" applyProtection="1">
      <alignment horizontal="left" vertical="center"/>
      <protection hidden="1"/>
    </xf>
    <xf numFmtId="0" fontId="0" fillId="4" borderId="0" xfId="0" applyFill="1" applyAlignment="1" applyProtection="1">
      <alignment horizontal="left"/>
      <protection hidden="1"/>
    </xf>
    <xf numFmtId="0" fontId="20" fillId="4" borderId="0" xfId="0" applyFont="1" applyFill="1" applyAlignment="1" applyProtection="1">
      <alignment vertical="center"/>
      <protection hidden="1"/>
    </xf>
    <xf numFmtId="0" fontId="7" fillId="2" borderId="0" xfId="0" applyFont="1" applyFill="1" applyAlignment="1" applyProtection="1">
      <alignment wrapText="1"/>
      <protection hidden="1"/>
    </xf>
    <xf numFmtId="0" fontId="0" fillId="2" borderId="0" xfId="0" applyFill="1" applyAlignment="1" applyProtection="1">
      <alignment wrapText="1"/>
      <protection hidden="1"/>
    </xf>
    <xf numFmtId="164" fontId="0" fillId="2" borderId="0" xfId="1" applyNumberFormat="1" applyFont="1" applyFill="1" applyBorder="1" applyAlignment="1" applyProtection="1">
      <alignment horizontal="right" vertical="center"/>
      <protection hidden="1"/>
    </xf>
    <xf numFmtId="0" fontId="2" fillId="2" borderId="0" xfId="0" applyFont="1" applyFill="1" applyAlignment="1" applyProtection="1">
      <alignment wrapText="1"/>
      <protection hidden="1"/>
    </xf>
    <xf numFmtId="0" fontId="5" fillId="2" borderId="1" xfId="0" applyFont="1" applyFill="1" applyBorder="1" applyAlignment="1" applyProtection="1">
      <alignment horizontal="right" vertical="center" wrapText="1"/>
      <protection hidden="1"/>
    </xf>
    <xf numFmtId="0" fontId="0" fillId="2" borderId="0" xfId="0" applyFill="1" applyAlignment="1" applyProtection="1">
      <alignment horizontal="left" vertical="center" wrapText="1"/>
      <protection hidden="1"/>
    </xf>
    <xf numFmtId="0" fontId="12" fillId="2" borderId="0" xfId="0" quotePrefix="1" applyFont="1" applyFill="1" applyAlignment="1" applyProtection="1">
      <alignment horizontal="center" vertical="center" wrapText="1"/>
      <protection hidden="1"/>
    </xf>
    <xf numFmtId="0" fontId="5" fillId="2" borderId="0" xfId="0" applyFont="1" applyFill="1" applyAlignment="1" applyProtection="1">
      <alignment horizontal="right" vertical="center" wrapText="1"/>
      <protection hidden="1"/>
    </xf>
    <xf numFmtId="0" fontId="6" fillId="2" borderId="0" xfId="0" applyFont="1" applyFill="1" applyAlignment="1" applyProtection="1">
      <alignment horizontal="left" vertical="center" wrapText="1"/>
      <protection hidden="1"/>
    </xf>
    <xf numFmtId="0" fontId="1" fillId="2" borderId="0" xfId="0" applyFont="1" applyFill="1" applyProtection="1">
      <protection hidden="1"/>
    </xf>
    <xf numFmtId="0" fontId="11" fillId="2" borderId="5" xfId="0" applyFont="1" applyFill="1" applyBorder="1" applyProtection="1">
      <protection hidden="1"/>
    </xf>
    <xf numFmtId="164" fontId="4" fillId="2" borderId="0" xfId="1" applyNumberFormat="1" applyFont="1" applyFill="1" applyBorder="1" applyAlignment="1" applyProtection="1">
      <alignment horizontal="left" vertical="center"/>
      <protection hidden="1"/>
    </xf>
    <xf numFmtId="0" fontId="9" fillId="4" borderId="1" xfId="0" applyFont="1" applyFill="1" applyBorder="1" applyAlignment="1" applyProtection="1">
      <alignment horizontal="right" vertical="center" wrapText="1"/>
      <protection hidden="1"/>
    </xf>
    <xf numFmtId="164" fontId="4" fillId="4" borderId="0" xfId="1" applyNumberFormat="1" applyFont="1" applyFill="1" applyBorder="1" applyAlignment="1" applyProtection="1">
      <alignment horizontal="left" vertical="center"/>
      <protection hidden="1"/>
    </xf>
    <xf numFmtId="0" fontId="11" fillId="2" borderId="0" xfId="0" applyFont="1" applyFill="1" applyProtection="1">
      <protection hidden="1"/>
    </xf>
    <xf numFmtId="164" fontId="0" fillId="2" borderId="0" xfId="1" applyNumberFormat="1" applyFont="1" applyFill="1" applyBorder="1" applyAlignment="1" applyProtection="1">
      <alignment horizontal="left" vertical="center"/>
      <protection hidden="1"/>
    </xf>
    <xf numFmtId="0" fontId="0" fillId="2" borderId="0" xfId="0" applyFill="1" applyAlignment="1" applyProtection="1">
      <alignment horizontal="left" vertical="center"/>
      <protection hidden="1"/>
    </xf>
    <xf numFmtId="0" fontId="6" fillId="2" borderId="0" xfId="0" applyFont="1" applyFill="1" applyAlignment="1" applyProtection="1">
      <alignment horizontal="center"/>
      <protection hidden="1"/>
    </xf>
    <xf numFmtId="0" fontId="6" fillId="2" borderId="0" xfId="0" applyFont="1" applyFill="1" applyAlignment="1" applyProtection="1">
      <alignment horizontal="right" vertical="center" wrapText="1"/>
      <protection hidden="1"/>
    </xf>
    <xf numFmtId="164" fontId="2" fillId="2" borderId="0" xfId="1" applyNumberFormat="1" applyFont="1" applyFill="1" applyBorder="1" applyAlignment="1" applyProtection="1">
      <alignment horizontal="left" vertical="center"/>
      <protection hidden="1"/>
    </xf>
    <xf numFmtId="164" fontId="6" fillId="2" borderId="0" xfId="1" applyNumberFormat="1" applyFont="1" applyFill="1" applyBorder="1" applyAlignment="1" applyProtection="1">
      <alignment horizontal="right" vertical="center"/>
      <protection hidden="1"/>
    </xf>
    <xf numFmtId="164" fontId="12" fillId="2" borderId="0" xfId="0" applyNumberFormat="1" applyFont="1" applyFill="1" applyAlignment="1" applyProtection="1">
      <alignment horizontal="center" vertical="center" wrapText="1"/>
      <protection hidden="1"/>
    </xf>
    <xf numFmtId="10" fontId="0" fillId="2" borderId="0" xfId="2" applyNumberFormat="1" applyFont="1" applyFill="1" applyBorder="1" applyProtection="1">
      <protection hidden="1"/>
    </xf>
    <xf numFmtId="10" fontId="0" fillId="2" borderId="0" xfId="2" applyNumberFormat="1" applyFont="1" applyFill="1" applyBorder="1" applyAlignment="1" applyProtection="1">
      <alignment horizontal="right" vertical="center"/>
      <protection hidden="1"/>
    </xf>
    <xf numFmtId="44" fontId="0" fillId="2" borderId="0" xfId="0" applyNumberFormat="1" applyFill="1" applyProtection="1">
      <protection hidden="1"/>
    </xf>
    <xf numFmtId="164" fontId="16" fillId="6" borderId="0" xfId="1" applyNumberFormat="1" applyFont="1" applyFill="1" applyBorder="1" applyAlignment="1" applyProtection="1">
      <alignment horizontal="center" vertical="center" wrapText="1"/>
      <protection hidden="1"/>
    </xf>
    <xf numFmtId="166" fontId="0" fillId="2" borderId="0" xfId="2" applyNumberFormat="1" applyFont="1" applyFill="1" applyBorder="1" applyAlignment="1" applyProtection="1">
      <alignment horizontal="right" vertical="center"/>
      <protection hidden="1"/>
    </xf>
    <xf numFmtId="167" fontId="0" fillId="2" borderId="0" xfId="1" applyNumberFormat="1" applyFont="1" applyFill="1" applyBorder="1" applyAlignment="1" applyProtection="1">
      <alignment horizontal="right" vertical="center"/>
      <protection hidden="1"/>
    </xf>
    <xf numFmtId="166" fontId="0" fillId="2" borderId="0" xfId="1" applyNumberFormat="1" applyFont="1" applyFill="1" applyBorder="1" applyAlignment="1" applyProtection="1">
      <alignment horizontal="right" vertical="center"/>
      <protection hidden="1"/>
    </xf>
    <xf numFmtId="165" fontId="0" fillId="2" borderId="0" xfId="1" applyNumberFormat="1" applyFont="1" applyFill="1" applyBorder="1" applyAlignment="1" applyProtection="1">
      <alignment horizontal="right" vertical="center"/>
      <protection hidden="1"/>
    </xf>
    <xf numFmtId="0" fontId="0" fillId="2" borderId="0" xfId="0" applyFill="1" applyAlignment="1" applyProtection="1">
      <alignment horizontal="right" vertical="center" wrapText="1"/>
      <protection hidden="1"/>
    </xf>
    <xf numFmtId="44" fontId="0" fillId="2" borderId="0" xfId="1" applyFont="1" applyFill="1" applyBorder="1" applyProtection="1">
      <protection hidden="1"/>
    </xf>
    <xf numFmtId="0" fontId="10" fillId="4" borderId="0" xfId="0" applyFont="1" applyFill="1" applyAlignment="1" applyProtection="1">
      <alignment horizontal="right" vertical="center" wrapText="1"/>
      <protection hidden="1"/>
    </xf>
    <xf numFmtId="0" fontId="10" fillId="4" borderId="0" xfId="0" applyFont="1" applyFill="1" applyAlignment="1" applyProtection="1">
      <alignment horizontal="center" vertical="center" wrapText="1"/>
      <protection hidden="1"/>
    </xf>
    <xf numFmtId="164" fontId="13" fillId="4" borderId="0" xfId="1" applyNumberFormat="1" applyFont="1" applyFill="1" applyBorder="1" applyAlignment="1" applyProtection="1">
      <alignment horizontal="left" vertical="center" wrapText="1"/>
      <protection hidden="1"/>
    </xf>
    <xf numFmtId="10" fontId="17" fillId="7" borderId="0" xfId="2" applyNumberFormat="1" applyFont="1" applyFill="1" applyBorder="1" applyAlignment="1" applyProtection="1">
      <alignment horizontal="center" vertical="center"/>
      <protection hidden="1"/>
    </xf>
    <xf numFmtId="0" fontId="6" fillId="5" borderId="4" xfId="0" applyFont="1" applyFill="1" applyBorder="1" applyAlignment="1" applyProtection="1">
      <alignment horizontal="right" vertical="center" wrapText="1"/>
      <protection hidden="1"/>
    </xf>
    <xf numFmtId="0" fontId="5" fillId="5" borderId="4" xfId="0" applyFont="1" applyFill="1" applyBorder="1" applyAlignment="1" applyProtection="1">
      <alignment wrapText="1"/>
      <protection hidden="1"/>
    </xf>
    <xf numFmtId="164" fontId="6" fillId="5" borderId="4" xfId="1" applyNumberFormat="1" applyFont="1" applyFill="1" applyBorder="1" applyAlignment="1" applyProtection="1">
      <alignment horizontal="left" vertical="center"/>
      <protection hidden="1"/>
    </xf>
    <xf numFmtId="0" fontId="6" fillId="5" borderId="3" xfId="0" applyFont="1" applyFill="1" applyBorder="1" applyAlignment="1" applyProtection="1">
      <alignment horizontal="right" vertical="center" wrapText="1"/>
      <protection hidden="1"/>
    </xf>
    <xf numFmtId="0" fontId="5" fillId="5" borderId="3" xfId="0" applyFont="1" applyFill="1" applyBorder="1" applyAlignment="1" applyProtection="1">
      <alignment wrapText="1"/>
      <protection hidden="1"/>
    </xf>
    <xf numFmtId="164" fontId="6" fillId="5" borderId="3" xfId="1" applyNumberFormat="1" applyFont="1" applyFill="1" applyBorder="1" applyAlignment="1" applyProtection="1">
      <alignment horizontal="left" vertical="center"/>
      <protection hidden="1"/>
    </xf>
    <xf numFmtId="0" fontId="6" fillId="5" borderId="0" xfId="0" applyFont="1" applyFill="1" applyAlignment="1" applyProtection="1">
      <alignment horizontal="right" vertical="center" wrapText="1"/>
      <protection hidden="1"/>
    </xf>
    <xf numFmtId="0" fontId="5" fillId="5" borderId="0" xfId="0" applyFont="1" applyFill="1" applyAlignment="1" applyProtection="1">
      <alignment wrapText="1"/>
      <protection hidden="1"/>
    </xf>
    <xf numFmtId="164" fontId="6" fillId="5" borderId="0" xfId="1" applyNumberFormat="1" applyFont="1" applyFill="1" applyBorder="1" applyAlignment="1" applyProtection="1">
      <alignment horizontal="left" vertical="center"/>
      <protection hidden="1"/>
    </xf>
    <xf numFmtId="0" fontId="0" fillId="2" borderId="0" xfId="0" applyFill="1" applyAlignment="1" applyProtection="1">
      <alignment horizontal="center" vertical="center" wrapText="1"/>
      <protection hidden="1"/>
    </xf>
    <xf numFmtId="164" fontId="0" fillId="2" borderId="0" xfId="1" applyNumberFormat="1" applyFont="1" applyFill="1" applyBorder="1" applyAlignment="1" applyProtection="1">
      <alignment horizontal="center" vertical="center"/>
      <protection hidden="1"/>
    </xf>
    <xf numFmtId="0" fontId="0" fillId="2" borderId="0" xfId="0" applyFill="1" applyAlignment="1" applyProtection="1">
      <alignment horizontal="center" vertical="center"/>
      <protection hidden="1"/>
    </xf>
    <xf numFmtId="0" fontId="10" fillId="4" borderId="0" xfId="0" applyFont="1" applyFill="1" applyAlignment="1" applyProtection="1">
      <alignment vertical="center" wrapText="1"/>
      <protection hidden="1"/>
    </xf>
    <xf numFmtId="164" fontId="10" fillId="4" borderId="0" xfId="1" applyNumberFormat="1" applyFont="1" applyFill="1" applyBorder="1" applyAlignment="1" applyProtection="1">
      <alignment horizontal="left" vertical="center" wrapText="1"/>
      <protection hidden="1"/>
    </xf>
    <xf numFmtId="0" fontId="14" fillId="2" borderId="0" xfId="0" applyFont="1" applyFill="1" applyAlignment="1" applyProtection="1">
      <alignment horizontal="left" vertical="top" wrapText="1"/>
      <protection hidden="1"/>
    </xf>
    <xf numFmtId="0" fontId="0" fillId="3" borderId="0" xfId="0" applyFill="1" applyAlignment="1" applyProtection="1">
      <alignment wrapText="1"/>
      <protection hidden="1"/>
    </xf>
    <xf numFmtId="164" fontId="0" fillId="3" borderId="0" xfId="1" applyNumberFormat="1" applyFont="1" applyFill="1" applyBorder="1" applyAlignment="1" applyProtection="1">
      <alignment horizontal="right" vertical="center"/>
      <protection hidden="1"/>
    </xf>
    <xf numFmtId="0" fontId="0" fillId="3" borderId="0" xfId="0" applyFill="1" applyProtection="1">
      <protection hidden="1"/>
    </xf>
    <xf numFmtId="10" fontId="11" fillId="2" borderId="0" xfId="2" applyNumberFormat="1" applyFont="1" applyFill="1" applyBorder="1" applyAlignment="1" applyProtection="1">
      <alignment horizontal="right" vertical="center"/>
      <protection hidden="1"/>
    </xf>
    <xf numFmtId="169" fontId="22" fillId="6" borderId="0" xfId="2" applyNumberFormat="1" applyFont="1" applyFill="1" applyBorder="1" applyAlignment="1" applyProtection="1">
      <alignment horizontal="center" vertical="center" wrapText="1"/>
      <protection hidden="1"/>
    </xf>
    <xf numFmtId="0" fontId="7" fillId="2" borderId="0" xfId="0" applyFont="1" applyFill="1" applyAlignment="1" applyProtection="1">
      <alignment horizontal="left" wrapText="1"/>
      <protection hidden="1"/>
    </xf>
    <xf numFmtId="0" fontId="14" fillId="2" borderId="0" xfId="0" applyFont="1" applyFill="1" applyAlignment="1" applyProtection="1">
      <alignment horizontal="left" vertical="top" wrapText="1"/>
      <protection hidden="1"/>
    </xf>
  </cellXfs>
  <cellStyles count="3">
    <cellStyle name="Currency" xfId="1" builtinId="4"/>
    <cellStyle name="Normal" xfId="0" builtinId="0"/>
    <cellStyle name="Percent" xfId="2" builtinId="5"/>
  </cellStyles>
  <dxfs count="25">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fill>
        <patternFill>
          <bgColor theme="4" tint="0.79998168889431442"/>
        </patternFill>
      </fill>
    </dxf>
    <dxf>
      <font>
        <color theme="4" tint="0.79998168889431442"/>
      </font>
      <fill>
        <patternFill>
          <bgColor theme="4" tint="0.79998168889431442"/>
        </patternFill>
      </fill>
    </dxf>
    <dxf>
      <fill>
        <patternFill>
          <bgColor theme="4" tint="0.79998168889431442"/>
        </patternFill>
      </fill>
    </dxf>
    <dxf>
      <font>
        <color theme="4" tint="0.79998168889431442"/>
      </font>
    </dxf>
    <dxf>
      <font>
        <color theme="4" tint="0.79998168889431442"/>
      </font>
    </dxf>
    <dxf>
      <font>
        <color theme="0"/>
      </font>
      <fill>
        <patternFill>
          <bgColor theme="4" tint="-0.499984740745262"/>
        </patternFill>
      </fill>
    </dxf>
    <dxf>
      <font>
        <color theme="4" tint="0.79998168889431442"/>
      </font>
      <fill>
        <patternFill>
          <bgColor theme="4" tint="0.79998168889431442"/>
        </patternFill>
      </fill>
    </dxf>
    <dxf>
      <font>
        <color theme="4" tint="0.79998168889431442"/>
      </font>
    </dxf>
    <dxf>
      <font>
        <color theme="4" tint="0.79998168889431442"/>
      </font>
    </dxf>
    <dxf>
      <font>
        <color theme="4" tint="0.79998168889431442"/>
      </font>
      <fill>
        <patternFill>
          <bgColor theme="4" tint="0.79998168889431442"/>
        </patternFill>
      </fill>
    </dxf>
    <dxf>
      <font>
        <color theme="0"/>
      </font>
      <fill>
        <patternFill>
          <bgColor theme="4" tint="-0.499984740745262"/>
        </patternFill>
      </fill>
    </dxf>
    <dxf>
      <font>
        <color theme="4" tint="0.79998168889431442"/>
      </font>
      <fill>
        <patternFill>
          <bgColor theme="4" tint="0.79998168889431442"/>
        </patternFill>
      </fill>
    </dxf>
  </dxfs>
  <tableStyles count="0" defaultTableStyle="TableStyleMedium2" defaultPivotStyle="PivotStyleLight16"/>
  <colors>
    <mruColors>
      <color rgb="FFFFDCD9"/>
      <color rgb="FFFFC1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114300</xdr:colOff>
      <xdr:row>50</xdr:row>
      <xdr:rowOff>133350</xdr:rowOff>
    </xdr:from>
    <xdr:to>
      <xdr:col>17</xdr:col>
      <xdr:colOff>192405</xdr:colOff>
      <xdr:row>55</xdr:row>
      <xdr:rowOff>19050</xdr:rowOff>
    </xdr:to>
    <xdr:pic>
      <xdr:nvPicPr>
        <xdr:cNvPr id="2" name="Picture 1" descr="Graphical user interface, text, website&#10;&#10;Description automatically generated">
          <a:extLst>
            <a:ext uri="{FF2B5EF4-FFF2-40B4-BE49-F238E27FC236}">
              <a16:creationId xmlns:a16="http://schemas.microsoft.com/office/drawing/2014/main" id="{59A0005A-731A-F82A-C778-D6E06F4CD7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91325" y="9458325"/>
          <a:ext cx="3126105"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5EF029-D820-471F-9827-FEF7B35E4E8C}">
  <sheetPr>
    <pageSetUpPr fitToPage="1"/>
  </sheetPr>
  <dimension ref="A1:AA48"/>
  <sheetViews>
    <sheetView tabSelected="1" workbookViewId="0">
      <selection activeCell="C6" sqref="C6"/>
    </sheetView>
  </sheetViews>
  <sheetFormatPr defaultRowHeight="15" x14ac:dyDescent="0.25"/>
  <cols>
    <col min="1" max="1" width="37.5703125" style="65" customWidth="1"/>
    <col min="2" max="2" width="1" style="65" customWidth="1"/>
    <col min="3" max="3" width="16" style="66" bestFit="1" customWidth="1"/>
    <col min="4" max="4" width="1" style="67" customWidth="1"/>
    <col min="5" max="5" width="10.140625" style="67" customWidth="1"/>
    <col min="6" max="6" width="1" style="67" customWidth="1"/>
    <col min="7" max="7" width="26" style="67" customWidth="1"/>
    <col min="8" max="8" width="1.140625" style="67" customWidth="1"/>
    <col min="9" max="9" width="1.5703125" style="67" customWidth="1"/>
    <col min="10" max="10" width="1" style="65" customWidth="1"/>
    <col min="11" max="11" width="16" style="66" bestFit="1" customWidth="1"/>
    <col min="12" max="12" width="1" style="67" customWidth="1"/>
    <col min="13" max="13" width="10.5703125" style="67" customWidth="1"/>
    <col min="14" max="14" width="1" style="67" customWidth="1"/>
    <col min="15" max="15" width="26.28515625" style="67" customWidth="1"/>
    <col min="16" max="16" width="1.140625" style="67" customWidth="1"/>
    <col min="17" max="17" width="5" style="67" customWidth="1"/>
    <col min="18" max="18" width="39.140625" style="65" customWidth="1"/>
    <col min="19" max="19" width="1" style="65" customWidth="1"/>
    <col min="20" max="20" width="16" style="66" bestFit="1" customWidth="1"/>
    <col min="21" max="21" width="1" style="67" customWidth="1"/>
    <col min="22" max="22" width="9.7109375" style="67" bestFit="1" customWidth="1"/>
    <col min="23" max="23" width="1" style="67" customWidth="1"/>
    <col min="24" max="24" width="16" style="66" bestFit="1" customWidth="1"/>
    <col min="25" max="25" width="1" style="67" customWidth="1"/>
    <col min="26" max="26" width="9.7109375" style="67" bestFit="1" customWidth="1"/>
    <col min="27" max="27" width="18.7109375" style="67" customWidth="1"/>
    <col min="28" max="16384" width="9.140625" style="67"/>
  </cols>
  <sheetData>
    <row r="1" spans="1:27" s="9" customFormat="1" ht="23.25" x14ac:dyDescent="0.25">
      <c r="A1" s="5" t="s">
        <v>0</v>
      </c>
      <c r="B1" s="5"/>
      <c r="C1" s="5"/>
      <c r="D1" s="5"/>
      <c r="E1" s="5"/>
      <c r="F1" s="5"/>
      <c r="G1" s="6"/>
      <c r="H1" s="6"/>
      <c r="I1" s="6"/>
      <c r="J1" s="6"/>
      <c r="K1" s="6"/>
      <c r="L1" s="6"/>
      <c r="M1" s="5"/>
      <c r="N1" s="5"/>
      <c r="O1" s="6"/>
      <c r="P1" s="7"/>
      <c r="Q1" s="7"/>
      <c r="R1" s="5" t="s">
        <v>1</v>
      </c>
      <c r="S1" s="5"/>
      <c r="T1" s="5"/>
      <c r="U1" s="5"/>
      <c r="V1" s="5"/>
      <c r="W1" s="8"/>
      <c r="X1" s="5"/>
      <c r="Y1" s="8"/>
      <c r="Z1" s="5"/>
      <c r="AA1" s="5"/>
    </row>
    <row r="2" spans="1:27" s="9" customFormat="1" ht="20.25" customHeight="1" x14ac:dyDescent="0.3">
      <c r="A2" s="10" t="s">
        <v>83</v>
      </c>
      <c r="B2" s="11"/>
      <c r="C2" s="11"/>
      <c r="D2" s="11"/>
      <c r="E2" s="11"/>
      <c r="F2" s="11"/>
      <c r="G2" s="12"/>
      <c r="H2" s="12"/>
      <c r="I2" s="12"/>
      <c r="J2" s="12"/>
      <c r="K2" s="12"/>
      <c r="L2" s="12"/>
      <c r="M2" s="11"/>
      <c r="N2" s="11"/>
      <c r="O2" s="12"/>
      <c r="R2" s="13" t="s">
        <v>2</v>
      </c>
      <c r="S2" s="5"/>
      <c r="T2" s="5"/>
      <c r="U2" s="5"/>
      <c r="V2" s="5"/>
      <c r="W2" s="8"/>
      <c r="X2" s="5"/>
      <c r="Y2" s="8"/>
      <c r="Z2" s="5"/>
      <c r="AA2" s="5"/>
    </row>
    <row r="3" spans="1:27" s="9" customFormat="1" ht="10.5" customHeight="1" x14ac:dyDescent="0.3">
      <c r="R3" s="14"/>
      <c r="S3" s="15"/>
      <c r="T3" s="16"/>
      <c r="X3" s="16"/>
    </row>
    <row r="4" spans="1:27" s="9" customFormat="1" ht="18.75" customHeight="1" x14ac:dyDescent="0.3">
      <c r="A4" s="14"/>
      <c r="B4" s="17"/>
      <c r="C4" s="70" t="s">
        <v>3</v>
      </c>
      <c r="D4" s="70"/>
      <c r="E4" s="70"/>
      <c r="F4" s="70"/>
      <c r="G4" s="70"/>
      <c r="J4" s="17"/>
      <c r="K4" s="70" t="s">
        <v>4</v>
      </c>
      <c r="L4" s="70"/>
      <c r="M4" s="70"/>
      <c r="N4" s="70"/>
      <c r="O4" s="70"/>
      <c r="R4" s="70" t="s">
        <v>3</v>
      </c>
      <c r="S4" s="70"/>
      <c r="T4" s="70"/>
      <c r="X4" s="70"/>
      <c r="Y4" s="70"/>
      <c r="Z4" s="70"/>
      <c r="AA4" s="70"/>
    </row>
    <row r="5" spans="1:27" s="9" customFormat="1" ht="8.25" customHeight="1" thickBot="1" x14ac:dyDescent="0.3">
      <c r="A5" s="15"/>
      <c r="B5" s="15"/>
      <c r="C5" s="16"/>
      <c r="J5" s="15"/>
      <c r="K5" s="16"/>
      <c r="R5" s="15"/>
      <c r="S5" s="15"/>
      <c r="T5" s="16"/>
      <c r="X5" s="16"/>
    </row>
    <row r="6" spans="1:27" s="9" customFormat="1" ht="31.5" customHeight="1" thickTop="1" thickBot="1" x14ac:dyDescent="0.3">
      <c r="A6" s="18" t="s">
        <v>5</v>
      </c>
      <c r="B6" s="19"/>
      <c r="C6" s="1"/>
      <c r="E6" s="20"/>
      <c r="G6" s="20" t="str">
        <f>IF(C6&gt;0,"Your deposit should be at least the amount below:","")</f>
        <v/>
      </c>
      <c r="J6" s="19"/>
      <c r="K6" s="1"/>
      <c r="M6" s="20"/>
      <c r="N6" s="20"/>
      <c r="O6" s="20" t="str">
        <f>IF(K6&gt;0,"Your deposit should be at least the amount below:","")</f>
        <v/>
      </c>
      <c r="R6" s="18" t="s">
        <v>6</v>
      </c>
      <c r="S6" s="19"/>
      <c r="T6" s="1"/>
      <c r="V6" s="69" t="str">
        <f>IF(T6="","",T6/$T$8)</f>
        <v/>
      </c>
      <c r="X6" s="1"/>
      <c r="Z6" s="69" t="str">
        <f>IF(X6="","",X6/$T$8)</f>
        <v/>
      </c>
    </row>
    <row r="7" spans="1:27" s="9" customFormat="1" ht="7.5" customHeight="1" thickTop="1" thickBot="1" x14ac:dyDescent="0.3">
      <c r="A7" s="21"/>
      <c r="B7" s="19"/>
      <c r="C7" s="22"/>
      <c r="J7" s="19"/>
      <c r="K7" s="22"/>
      <c r="R7" s="21"/>
      <c r="S7" s="19"/>
      <c r="T7" s="22"/>
      <c r="V7" s="23"/>
      <c r="X7" s="22"/>
      <c r="Z7" s="23"/>
    </row>
    <row r="8" spans="1:27" s="9" customFormat="1" ht="33" customHeight="1" thickTop="1" thickBot="1" x14ac:dyDescent="0.3">
      <c r="A8" s="18" t="s">
        <v>7</v>
      </c>
      <c r="B8" s="19"/>
      <c r="C8" s="1"/>
      <c r="D8" s="24"/>
      <c r="E8" s="69" t="str">
        <f>IF(C8="","",C8/$C$6)</f>
        <v/>
      </c>
      <c r="G8" s="25" t="str">
        <f>IF(C6=0,"",10%*C6)</f>
        <v/>
      </c>
      <c r="J8" s="19"/>
      <c r="K8" s="1"/>
      <c r="L8" s="24"/>
      <c r="M8" s="69" t="str">
        <f>IF(K8="","",K8/$K$6)</f>
        <v/>
      </c>
      <c r="N8" s="20"/>
      <c r="O8" s="25" t="str">
        <f>IF(K6=0,"",10%*K6)</f>
        <v/>
      </c>
      <c r="R8" s="26" t="s">
        <v>8</v>
      </c>
      <c r="S8" s="19"/>
      <c r="T8" s="27">
        <f>IF(T6=0,0,10*T6)</f>
        <v>0</v>
      </c>
      <c r="U8" s="24"/>
      <c r="V8" s="28"/>
      <c r="X8" s="27">
        <f>IF(X6=0,0,10*X6)</f>
        <v>0</v>
      </c>
      <c r="Z8" s="28"/>
    </row>
    <row r="9" spans="1:27" s="9" customFormat="1" ht="7.5" customHeight="1" thickTop="1" thickBot="1" x14ac:dyDescent="0.3">
      <c r="A9" s="21"/>
      <c r="B9" s="19"/>
      <c r="C9" s="29"/>
      <c r="E9" s="23"/>
      <c r="J9" s="19"/>
      <c r="K9" s="29"/>
      <c r="M9" s="23"/>
      <c r="R9" s="21"/>
      <c r="S9" s="19"/>
      <c r="T9" s="29"/>
      <c r="V9" s="23"/>
      <c r="X9" s="29"/>
      <c r="Z9" s="23"/>
    </row>
    <row r="10" spans="1:27" s="9" customFormat="1" ht="46.5" thickTop="1" thickBot="1" x14ac:dyDescent="0.3">
      <c r="A10" s="18" t="s">
        <v>9</v>
      </c>
      <c r="B10" s="15"/>
      <c r="C10" s="2" t="s">
        <v>10</v>
      </c>
      <c r="D10" s="28"/>
      <c r="E10" s="28"/>
      <c r="F10" s="28"/>
      <c r="G10" s="20"/>
      <c r="H10" s="30"/>
      <c r="J10" s="15"/>
      <c r="K10" s="2" t="s">
        <v>10</v>
      </c>
      <c r="L10" s="28"/>
      <c r="M10" s="28"/>
      <c r="N10" s="28"/>
      <c r="P10" s="30"/>
      <c r="R10" s="26" t="s">
        <v>11</v>
      </c>
      <c r="S10" s="19"/>
      <c r="T10" s="27">
        <f>IF(10%*T8&lt;=T6,10%*T8)</f>
        <v>0</v>
      </c>
      <c r="U10" s="28"/>
      <c r="V10" s="69">
        <f>IF(T10="","",IF(T10=0,0,T10/$T$8))</f>
        <v>0</v>
      </c>
      <c r="X10" s="27">
        <f>IF(10%*X8&lt;=X6,10%*X8)</f>
        <v>0</v>
      </c>
      <c r="Z10" s="69">
        <f>IF(X10="","",IF(X10=0,0,X10/$T$8))</f>
        <v>0</v>
      </c>
    </row>
    <row r="11" spans="1:27" s="9" customFormat="1" ht="7.5" customHeight="1" thickTop="1" thickBot="1" x14ac:dyDescent="0.3">
      <c r="A11" s="21"/>
      <c r="B11" s="15"/>
      <c r="C11" s="31"/>
      <c r="E11" s="23"/>
      <c r="J11" s="15"/>
      <c r="K11" s="31"/>
      <c r="M11" s="23"/>
      <c r="R11" s="32"/>
      <c r="S11" s="19"/>
      <c r="T11" s="33"/>
      <c r="V11" s="23"/>
      <c r="X11" s="33"/>
      <c r="Z11" s="23"/>
    </row>
    <row r="12" spans="1:27" s="9" customFormat="1" ht="37.5" x14ac:dyDescent="0.25">
      <c r="A12" s="18" t="s">
        <v>12</v>
      </c>
      <c r="B12" s="15"/>
      <c r="C12" s="4" t="s">
        <v>80</v>
      </c>
      <c r="E12" s="23"/>
      <c r="J12" s="15"/>
      <c r="K12" s="4" t="s">
        <v>80</v>
      </c>
      <c r="M12" s="23"/>
      <c r="R12" s="26" t="s">
        <v>13</v>
      </c>
      <c r="S12" s="19"/>
      <c r="T12" s="27">
        <f>IF(T6=0,0,T8-T6-T10)</f>
        <v>0</v>
      </c>
      <c r="V12" s="69">
        <f>IF(T12="","",IF(T12=0,0,T12/$T$8))</f>
        <v>0</v>
      </c>
      <c r="X12" s="27">
        <f>IF(X6=0,0,X8-X6-X10)</f>
        <v>0</v>
      </c>
      <c r="Z12" s="69">
        <f>IF(X12="","",IF(X12=0,0,X12/$T$8))</f>
        <v>0</v>
      </c>
    </row>
    <row r="13" spans="1:27" s="9" customFormat="1" ht="7.5" customHeight="1" thickTop="1" thickBot="1" x14ac:dyDescent="0.3">
      <c r="A13" s="21"/>
      <c r="B13" s="15"/>
      <c r="C13" s="34"/>
      <c r="E13" s="23"/>
      <c r="J13" s="15"/>
      <c r="K13" s="34"/>
      <c r="M13" s="23"/>
      <c r="R13" s="15"/>
      <c r="S13" s="15"/>
      <c r="T13" s="16"/>
      <c r="X13" s="16"/>
    </row>
    <row r="14" spans="1:27" s="9" customFormat="1" ht="31.5" customHeight="1" thickTop="1" thickBot="1" x14ac:dyDescent="0.3">
      <c r="A14" s="15"/>
      <c r="B14" s="15"/>
      <c r="C14" s="68"/>
      <c r="E14" s="23"/>
      <c r="J14" s="15"/>
      <c r="K14" s="16"/>
      <c r="M14" s="23"/>
      <c r="R14" s="18" t="s">
        <v>9</v>
      </c>
      <c r="S14" s="15"/>
      <c r="T14" s="2" t="s">
        <v>10</v>
      </c>
      <c r="X14" s="2" t="s">
        <v>10</v>
      </c>
    </row>
    <row r="15" spans="1:27" s="9" customFormat="1" ht="9.75" customHeight="1" thickTop="1" thickBot="1" x14ac:dyDescent="0.3">
      <c r="A15" s="21"/>
      <c r="B15" s="21"/>
      <c r="C15" s="21"/>
      <c r="E15" s="23"/>
      <c r="G15" s="20" t="str">
        <f>IF(C7&gt;(C5*10%),"As your deposit is greater than 10% we can reduce our share","")</f>
        <v/>
      </c>
      <c r="J15" s="21"/>
      <c r="K15" s="21"/>
      <c r="M15" s="23"/>
      <c r="R15" s="21"/>
      <c r="S15" s="15"/>
      <c r="T15" s="31"/>
      <c r="X15" s="31"/>
    </row>
    <row r="16" spans="1:27" s="9" customFormat="1" ht="58.5" customHeight="1" thickTop="1" thickBot="1" x14ac:dyDescent="0.3">
      <c r="A16" s="26" t="s">
        <v>14</v>
      </c>
      <c r="B16" s="19"/>
      <c r="C16" s="27">
        <f>IF(C6="",0,IF((C8/C6)&gt;=20%,0%,IF((C8/C6)&gt;10%,(20%-(C8/C6))*C6,IF(10%*C6&lt;=C8,10%*C6,0))))</f>
        <v>0</v>
      </c>
      <c r="E16" s="69">
        <f>IF(C16="","",IF(C16=0,0,C16/$C$6))</f>
        <v>0</v>
      </c>
      <c r="G16" s="35" t="str">
        <f>IF(C8="","",IF(C8&gt;=(C6*20%),"Your deposit's more than 20%, so our Deposit Help is not required",IF(C8&gt;(C6*10%),"Your deposit's more than 10%, so our Deposit Help reduces. Max 20% when adding your and our deposit","")))</f>
        <v/>
      </c>
      <c r="J16" s="19"/>
      <c r="K16" s="27">
        <f>IF(K6="",0,IF((K8/K6)&gt;=20%,0%,IF((K8/K6)&gt;10%,(20%-(K8/K6))*K6,IF(10%*K6&lt;=K8,10%*K6,0))))</f>
        <v>0</v>
      </c>
      <c r="M16" s="69">
        <f>IF(K16="","",IF(K16=0,0,K16/$K$6))</f>
        <v>0</v>
      </c>
      <c r="N16" s="20"/>
      <c r="O16" s="35" t="str">
        <f>IF(K8="","",IF(K8&gt;=(K6*20%),"Your deposit's more than 20%, so our Deposit Help is not required",IF(K8&gt;(K6*10%),"Your deposit's more than 10%, so our Deposit Help reduces. Max 20% when adding your and our deposit","")))</f>
        <v/>
      </c>
      <c r="R16" s="18" t="s">
        <v>12</v>
      </c>
      <c r="S16" s="15"/>
      <c r="T16" s="4" t="s">
        <v>79</v>
      </c>
      <c r="X16" s="4" t="s">
        <v>79</v>
      </c>
    </row>
    <row r="17" spans="1:27" s="9" customFormat="1" ht="7.5" customHeight="1" thickTop="1" x14ac:dyDescent="0.25">
      <c r="A17" s="32"/>
      <c r="B17" s="19"/>
      <c r="C17" s="33"/>
      <c r="E17" s="23"/>
      <c r="J17" s="19"/>
      <c r="K17" s="33"/>
      <c r="M17" s="23"/>
      <c r="R17" s="21"/>
      <c r="S17" s="15"/>
      <c r="T17" s="34"/>
      <c r="X17" s="34"/>
    </row>
    <row r="18" spans="1:27" s="9" customFormat="1" ht="38.25" customHeight="1" x14ac:dyDescent="0.25">
      <c r="A18" s="26" t="s">
        <v>13</v>
      </c>
      <c r="B18" s="19"/>
      <c r="C18" s="27">
        <f>C6-C8-C16</f>
        <v>0</v>
      </c>
      <c r="E18" s="69">
        <f>IF(C18="","",IF(C18=0,0,C18/$C$6))</f>
        <v>0</v>
      </c>
      <c r="G18" s="36"/>
      <c r="J18" s="19"/>
      <c r="K18" s="27">
        <f>K6-K8-K16</f>
        <v>0</v>
      </c>
      <c r="M18" s="69">
        <f>IF(K18="","",IF(K18=0,0,K18/$K$6))</f>
        <v>0</v>
      </c>
      <c r="N18" s="20"/>
      <c r="R18" s="15"/>
      <c r="S18" s="15"/>
      <c r="T18" s="16"/>
      <c r="X18" s="16"/>
    </row>
    <row r="19" spans="1:27" s="9" customFormat="1" ht="15" customHeight="1" x14ac:dyDescent="0.25">
      <c r="A19" s="15"/>
      <c r="B19" s="15"/>
      <c r="C19" s="37"/>
      <c r="G19" s="38"/>
      <c r="J19" s="15"/>
      <c r="K19" s="15"/>
      <c r="O19" s="39" t="s">
        <v>15</v>
      </c>
      <c r="R19" s="15"/>
      <c r="S19" s="15"/>
      <c r="T19" s="37"/>
      <c r="X19" s="37"/>
      <c r="AA19" s="39" t="s">
        <v>15</v>
      </c>
    </row>
    <row r="20" spans="1:27" s="9" customFormat="1" hidden="1" x14ac:dyDescent="0.25">
      <c r="A20" s="15" t="s">
        <v>16</v>
      </c>
      <c r="B20" s="15"/>
      <c r="C20" s="40">
        <f ca="1">TODAY()</f>
        <v>45016</v>
      </c>
      <c r="J20" s="15"/>
      <c r="K20" s="40">
        <f ca="1">TODAY()</f>
        <v>45016</v>
      </c>
      <c r="R20" s="15" t="s">
        <v>16</v>
      </c>
      <c r="S20" s="15"/>
      <c r="T20" s="40">
        <f ca="1">TODAY()</f>
        <v>45016</v>
      </c>
      <c r="X20" s="40">
        <f ca="1">TODAY()</f>
        <v>45016</v>
      </c>
    </row>
    <row r="21" spans="1:27" s="9" customFormat="1" hidden="1" x14ac:dyDescent="0.25">
      <c r="A21" s="15" t="s">
        <v>17</v>
      </c>
      <c r="B21" s="15"/>
      <c r="C21" s="41" t="str">
        <f>LEFT(C10,2)</f>
        <v>30</v>
      </c>
      <c r="J21" s="15"/>
      <c r="K21" s="41" t="str">
        <f>LEFT(K10,2)</f>
        <v>30</v>
      </c>
      <c r="R21" s="15" t="s">
        <v>17</v>
      </c>
      <c r="S21" s="15"/>
      <c r="T21" s="41" t="str">
        <f>LEFT(T14,2)</f>
        <v>30</v>
      </c>
      <c r="X21" s="41" t="str">
        <f>LEFT(X14,2)</f>
        <v>30</v>
      </c>
    </row>
    <row r="22" spans="1:27" s="9" customFormat="1" hidden="1" x14ac:dyDescent="0.25">
      <c r="A22" s="15" t="s">
        <v>18</v>
      </c>
      <c r="B22" s="15"/>
      <c r="C22" s="42">
        <f ca="1">EDATE(C20,C21*12)</f>
        <v>55974</v>
      </c>
      <c r="J22" s="15"/>
      <c r="K22" s="42">
        <f ca="1">EDATE(K20,K21*12)</f>
        <v>55974</v>
      </c>
      <c r="R22" s="15" t="s">
        <v>18</v>
      </c>
      <c r="S22" s="15"/>
      <c r="T22" s="42">
        <f ca="1">EDATE(T20,T21*12)</f>
        <v>55974</v>
      </c>
      <c r="X22" s="42">
        <f ca="1">EDATE(X20,X21*12)</f>
        <v>55974</v>
      </c>
    </row>
    <row r="23" spans="1:27" s="9" customFormat="1" hidden="1" x14ac:dyDescent="0.25">
      <c r="A23" s="15"/>
      <c r="B23" s="15"/>
      <c r="C23" s="43"/>
      <c r="J23" s="15"/>
      <c r="K23" s="43"/>
      <c r="R23" s="15"/>
      <c r="S23" s="15"/>
      <c r="T23" s="43"/>
      <c r="X23" s="43"/>
    </row>
    <row r="24" spans="1:27" s="9" customFormat="1" hidden="1" x14ac:dyDescent="0.25">
      <c r="A24" s="44" t="s">
        <v>19</v>
      </c>
      <c r="B24" s="15"/>
      <c r="C24" s="41">
        <f>C21*12</f>
        <v>360</v>
      </c>
      <c r="J24" s="15"/>
      <c r="K24" s="41">
        <f>K21*12</f>
        <v>360</v>
      </c>
      <c r="R24" s="44" t="s">
        <v>19</v>
      </c>
      <c r="S24" s="15"/>
      <c r="T24" s="41">
        <f>T21*12</f>
        <v>360</v>
      </c>
      <c r="X24" s="41">
        <f>X21*12</f>
        <v>360</v>
      </c>
    </row>
    <row r="25" spans="1:27" s="9" customFormat="1" hidden="1" x14ac:dyDescent="0.25">
      <c r="A25" s="44" t="s">
        <v>20</v>
      </c>
      <c r="B25" s="15"/>
      <c r="C25" s="41">
        <f ca="1">DATEDIF(C20,C22,"d")/14</f>
        <v>782.71428571428567</v>
      </c>
      <c r="J25" s="15"/>
      <c r="K25" s="41">
        <f ca="1">DATEDIF(K20,K22,"d")/14</f>
        <v>782.71428571428567</v>
      </c>
      <c r="R25" s="44" t="s">
        <v>20</v>
      </c>
      <c r="S25" s="15"/>
      <c r="T25" s="41">
        <f ca="1">DATEDIF(T20,T22,"d")/14</f>
        <v>782.71428571428567</v>
      </c>
      <c r="X25" s="41">
        <f ca="1">DATEDIF(X20,X22,"d")/14</f>
        <v>782.71428571428567</v>
      </c>
    </row>
    <row r="26" spans="1:27" s="9" customFormat="1" hidden="1" x14ac:dyDescent="0.25">
      <c r="A26" s="44" t="s">
        <v>21</v>
      </c>
      <c r="B26" s="15"/>
      <c r="C26" s="41">
        <f ca="1">DATEDIF(C20,C22,"d")/7</f>
        <v>1565.4285714285713</v>
      </c>
      <c r="J26" s="15"/>
      <c r="K26" s="41">
        <f ca="1">DATEDIF(K20,K22,"d")/7</f>
        <v>1565.4285714285713</v>
      </c>
      <c r="R26" s="44" t="s">
        <v>21</v>
      </c>
      <c r="S26" s="15"/>
      <c r="T26" s="41">
        <f ca="1">DATEDIF(T20,T22,"d")/7</f>
        <v>1565.4285714285713</v>
      </c>
      <c r="X26" s="41">
        <f ca="1">DATEDIF(X20,X22,"d")/7</f>
        <v>1565.4285714285713</v>
      </c>
    </row>
    <row r="27" spans="1:27" s="9" customFormat="1" hidden="1" x14ac:dyDescent="0.25">
      <c r="A27" s="44"/>
      <c r="B27" s="15"/>
      <c r="C27" s="41"/>
      <c r="J27" s="15"/>
      <c r="K27" s="41"/>
      <c r="R27" s="44"/>
      <c r="S27" s="15"/>
      <c r="T27" s="41"/>
      <c r="X27" s="41"/>
    </row>
    <row r="28" spans="1:27" s="9" customFormat="1" hidden="1" x14ac:dyDescent="0.25">
      <c r="A28" s="44" t="s">
        <v>22</v>
      </c>
      <c r="B28" s="15"/>
      <c r="C28" s="41" t="str">
        <f>LEFT(C12,5)</f>
        <v>7.08%</v>
      </c>
      <c r="J28" s="15"/>
      <c r="K28" s="41" t="str">
        <f>LEFT(K12,5)</f>
        <v>7.08%</v>
      </c>
      <c r="R28" s="44" t="s">
        <v>22</v>
      </c>
      <c r="S28" s="15"/>
      <c r="T28" s="41" t="str">
        <f>LEFT(T16,5)</f>
        <v>6.44%</v>
      </c>
      <c r="X28" s="41" t="str">
        <f>LEFT(X16,5)</f>
        <v>6.44%</v>
      </c>
    </row>
    <row r="29" spans="1:27" s="9" customFormat="1" hidden="1" x14ac:dyDescent="0.25">
      <c r="A29" s="15"/>
      <c r="B29" s="15"/>
      <c r="C29" s="16"/>
      <c r="J29" s="15"/>
      <c r="K29" s="16"/>
      <c r="R29" s="15"/>
      <c r="S29" s="15"/>
      <c r="T29" s="16"/>
      <c r="X29" s="16"/>
    </row>
    <row r="30" spans="1:27" s="9" customFormat="1" ht="15.75" x14ac:dyDescent="0.25">
      <c r="A30" s="15"/>
      <c r="B30" s="15"/>
      <c r="C30" s="16"/>
      <c r="G30" s="45"/>
      <c r="J30" s="15"/>
      <c r="K30" s="16"/>
      <c r="O30" s="39" t="s">
        <v>23</v>
      </c>
      <c r="R30" s="15"/>
      <c r="S30" s="15"/>
      <c r="T30" s="16"/>
      <c r="X30" s="16"/>
      <c r="AA30" s="39" t="s">
        <v>23</v>
      </c>
    </row>
    <row r="31" spans="1:27" s="9" customFormat="1" ht="31.5" x14ac:dyDescent="0.25">
      <c r="A31" s="46" t="s">
        <v>24</v>
      </c>
      <c r="B31" s="47"/>
      <c r="C31" s="48">
        <f>IF(C18=0,0,PMT(C28/12,C24,C18)*-1)</f>
        <v>0</v>
      </c>
      <c r="J31" s="15"/>
      <c r="K31" s="48">
        <f>IF(K18=0,0,PMT(K28/12,K24,K18)*-1)</f>
        <v>0</v>
      </c>
      <c r="O31" s="49">
        <f>IF(K31=0,0,(K31-C31)/C31)</f>
        <v>0</v>
      </c>
      <c r="R31" s="46" t="s">
        <v>24</v>
      </c>
      <c r="S31" s="47"/>
      <c r="T31" s="48">
        <f>PMT(T28/12,T24,T12)*-1</f>
        <v>0</v>
      </c>
      <c r="X31" s="48">
        <f>PMT(X28/12,X24,X12)*-1</f>
        <v>0</v>
      </c>
      <c r="AA31" s="49">
        <f>IF(X31=0,0,(X31-T31)/T31)</f>
        <v>0</v>
      </c>
    </row>
    <row r="32" spans="1:27" s="9" customFormat="1" ht="17.100000000000001" customHeight="1" x14ac:dyDescent="0.25">
      <c r="A32" s="50" t="s">
        <v>25</v>
      </c>
      <c r="B32" s="51"/>
      <c r="C32" s="52">
        <f>C18</f>
        <v>0</v>
      </c>
      <c r="J32" s="15"/>
      <c r="K32" s="52">
        <f>K18</f>
        <v>0</v>
      </c>
      <c r="R32" s="50" t="s">
        <v>25</v>
      </c>
      <c r="S32" s="51"/>
      <c r="T32" s="52">
        <f>T12</f>
        <v>0</v>
      </c>
      <c r="X32" s="52">
        <f>X12</f>
        <v>0</v>
      </c>
    </row>
    <row r="33" spans="1:27" s="9" customFormat="1" ht="17.100000000000001" customHeight="1" x14ac:dyDescent="0.25">
      <c r="A33" s="53" t="s">
        <v>26</v>
      </c>
      <c r="B33" s="54"/>
      <c r="C33" s="55">
        <f>IF(C16=0,0,CUMIPMT(C28/12,C24,C18,1,C24,0)*-1)</f>
        <v>0</v>
      </c>
      <c r="J33" s="15"/>
      <c r="K33" s="55">
        <f>IF(K18=0,0,CUMIPMT(K28/12,K24,K18,1,K24,0)*-1)</f>
        <v>0</v>
      </c>
      <c r="R33" s="53" t="s">
        <v>26</v>
      </c>
      <c r="S33" s="54"/>
      <c r="T33" s="55">
        <f>IF(T32=0,0,CUMIPMT(T28/12,T24,T12,1,T24,0)*-1)</f>
        <v>0</v>
      </c>
      <c r="X33" s="55">
        <f>IF(X32=0,0,CUMIPMT(X28/12,X24,X12,1,X24,0)*-1)</f>
        <v>0</v>
      </c>
    </row>
    <row r="34" spans="1:27" s="9" customFormat="1" ht="17.100000000000001" customHeight="1" x14ac:dyDescent="0.25">
      <c r="A34" s="56" t="s">
        <v>27</v>
      </c>
      <c r="B34" s="57"/>
      <c r="C34" s="58">
        <f>C32+C33</f>
        <v>0</v>
      </c>
      <c r="J34" s="15"/>
      <c r="K34" s="58">
        <f>K32+K33</f>
        <v>0</v>
      </c>
      <c r="R34" s="56" t="s">
        <v>27</v>
      </c>
      <c r="S34" s="57"/>
      <c r="T34" s="58">
        <f>T32+T33</f>
        <v>0</v>
      </c>
      <c r="X34" s="58">
        <f>X32+X33</f>
        <v>0</v>
      </c>
    </row>
    <row r="35" spans="1:27" s="9" customFormat="1" x14ac:dyDescent="0.25">
      <c r="A35" s="15"/>
      <c r="B35" s="15"/>
      <c r="C35" s="29"/>
      <c r="J35" s="15"/>
      <c r="K35" s="29"/>
      <c r="R35" s="15"/>
      <c r="S35" s="15"/>
      <c r="T35" s="29"/>
      <c r="X35" s="29"/>
    </row>
    <row r="36" spans="1:27" s="61" customFormat="1" ht="30" customHeight="1" x14ac:dyDescent="0.25">
      <c r="A36" s="59"/>
      <c r="B36" s="59"/>
      <c r="C36" s="60"/>
      <c r="J36" s="59"/>
      <c r="K36" s="60"/>
      <c r="O36" s="39" t="s">
        <v>28</v>
      </c>
      <c r="R36" s="59"/>
      <c r="S36" s="59"/>
      <c r="T36" s="60"/>
      <c r="X36" s="60"/>
      <c r="AA36" s="39" t="s">
        <v>28</v>
      </c>
    </row>
    <row r="37" spans="1:27" s="9" customFormat="1" ht="31.5" x14ac:dyDescent="0.25">
      <c r="A37" s="46" t="s">
        <v>29</v>
      </c>
      <c r="B37" s="62"/>
      <c r="C37" s="48">
        <f>IF(C18=0,0,PMT(C28/26,C25,C18)*-1)</f>
        <v>0</v>
      </c>
      <c r="J37" s="15"/>
      <c r="K37" s="48">
        <f>IF(K18=0,0,PMT(K28/26,K25,K18)*-1)</f>
        <v>0</v>
      </c>
      <c r="O37" s="49">
        <f>IF(K37=0,0,(K37-C37)/C37)</f>
        <v>0</v>
      </c>
      <c r="R37" s="46" t="s">
        <v>29</v>
      </c>
      <c r="S37" s="62"/>
      <c r="T37" s="48">
        <f ca="1">PMT(T28/26,T25,T12)*-1</f>
        <v>0</v>
      </c>
      <c r="X37" s="48">
        <f ca="1">PMT(X28/26,X25,X12)*-1</f>
        <v>0</v>
      </c>
      <c r="AA37" s="49">
        <f ca="1">IF(X37=0,0,(X37-T37)/T37)</f>
        <v>0</v>
      </c>
    </row>
    <row r="38" spans="1:27" s="9" customFormat="1" ht="17.100000000000001" customHeight="1" x14ac:dyDescent="0.25">
      <c r="A38" s="50" t="s">
        <v>25</v>
      </c>
      <c r="B38" s="51"/>
      <c r="C38" s="52">
        <f>C18</f>
        <v>0</v>
      </c>
      <c r="J38" s="15"/>
      <c r="K38" s="52">
        <f>K18</f>
        <v>0</v>
      </c>
      <c r="R38" s="50" t="s">
        <v>25</v>
      </c>
      <c r="S38" s="51"/>
      <c r="T38" s="52">
        <f>T12</f>
        <v>0</v>
      </c>
      <c r="X38" s="52">
        <f>X12</f>
        <v>0</v>
      </c>
    </row>
    <row r="39" spans="1:27" s="9" customFormat="1" ht="17.100000000000001" customHeight="1" x14ac:dyDescent="0.25">
      <c r="A39" s="53" t="s">
        <v>26</v>
      </c>
      <c r="B39" s="54"/>
      <c r="C39" s="55">
        <f>IF(C18=0,0,CUMIPMT(C28/26,C25,C18,1,C25,0)*-1)</f>
        <v>0</v>
      </c>
      <c r="D39" s="38"/>
      <c r="E39" s="38"/>
      <c r="F39" s="38"/>
      <c r="J39" s="15"/>
      <c r="K39" s="55">
        <f>IF(K18=0,0,CUMIPMT(K28/26,K25,K18,1,K25,0)*-1)</f>
        <v>0</v>
      </c>
      <c r="L39" s="38"/>
      <c r="M39" s="38"/>
      <c r="N39" s="38"/>
      <c r="R39" s="53" t="s">
        <v>26</v>
      </c>
      <c r="S39" s="54"/>
      <c r="T39" s="55">
        <f>IF(T38=0,0,CUMIPMT(T28/26,T25,T12,1,T25,0)*-1)</f>
        <v>0</v>
      </c>
      <c r="U39" s="38"/>
      <c r="V39" s="38"/>
      <c r="X39" s="55">
        <f>IF(X38=0,0,CUMIPMT(X28/26,X25,X12,1,X25,0)*-1)</f>
        <v>0</v>
      </c>
      <c r="Z39" s="38"/>
      <c r="AA39" s="38"/>
    </row>
    <row r="40" spans="1:27" s="9" customFormat="1" ht="17.100000000000001" customHeight="1" x14ac:dyDescent="0.25">
      <c r="A40" s="56" t="s">
        <v>27</v>
      </c>
      <c r="B40" s="57"/>
      <c r="C40" s="58">
        <f>C39+C38</f>
        <v>0</v>
      </c>
      <c r="D40" s="38"/>
      <c r="E40" s="38"/>
      <c r="F40" s="38"/>
      <c r="J40" s="15"/>
      <c r="K40" s="58">
        <f>K39+K38</f>
        <v>0</v>
      </c>
      <c r="L40" s="38"/>
      <c r="M40" s="38"/>
      <c r="N40" s="38"/>
      <c r="R40" s="56" t="s">
        <v>27</v>
      </c>
      <c r="S40" s="57"/>
      <c r="T40" s="58">
        <f>T39+T38</f>
        <v>0</v>
      </c>
      <c r="U40" s="38"/>
      <c r="V40" s="38"/>
      <c r="X40" s="58">
        <f>X39+X38</f>
        <v>0</v>
      </c>
      <c r="Z40" s="38"/>
      <c r="AA40" s="38"/>
    </row>
    <row r="41" spans="1:27" s="9" customFormat="1" x14ac:dyDescent="0.25">
      <c r="A41" s="15"/>
      <c r="B41" s="15"/>
      <c r="C41" s="29"/>
      <c r="J41" s="15"/>
      <c r="K41" s="29"/>
      <c r="R41" s="15"/>
      <c r="S41" s="15"/>
      <c r="T41" s="29"/>
      <c r="X41" s="29"/>
    </row>
    <row r="42" spans="1:27" s="9" customFormat="1" ht="17.25" hidden="1" customHeight="1" x14ac:dyDescent="0.25">
      <c r="A42" s="46" t="s">
        <v>30</v>
      </c>
      <c r="B42" s="62"/>
      <c r="C42" s="63" t="e">
        <f ca="1">PMT(C12/52,C26,C18)*-1</f>
        <v>#VALUE!</v>
      </c>
      <c r="D42" s="28" t="s">
        <v>31</v>
      </c>
      <c r="E42" s="28"/>
      <c r="F42" s="28"/>
      <c r="J42" s="62"/>
      <c r="K42" s="63" t="e">
        <f ca="1">PMT(K12/52,K26,K18)*-1</f>
        <v>#VALUE!</v>
      </c>
      <c r="L42" s="28" t="s">
        <v>31</v>
      </c>
      <c r="M42" s="28"/>
      <c r="N42" s="28"/>
      <c r="R42" s="46" t="s">
        <v>30</v>
      </c>
      <c r="S42" s="62"/>
      <c r="T42" s="63" t="e">
        <f ca="1">PMT(T14/52,T26,T16)*-1</f>
        <v>#VALUE!</v>
      </c>
      <c r="U42" s="28" t="s">
        <v>31</v>
      </c>
      <c r="V42" s="28"/>
      <c r="X42" s="63" t="e">
        <f ca="1">PMT(X16/52,X26,X12)*-1</f>
        <v>#VALUE!</v>
      </c>
      <c r="Z42" s="28"/>
      <c r="AA42" s="28"/>
    </row>
    <row r="43" spans="1:27" s="9" customFormat="1" ht="17.100000000000001" hidden="1" customHeight="1" x14ac:dyDescent="0.25">
      <c r="A43" s="50" t="s">
        <v>25</v>
      </c>
      <c r="B43" s="51"/>
      <c r="C43" s="52">
        <f>C18</f>
        <v>0</v>
      </c>
      <c r="J43" s="51"/>
      <c r="K43" s="52">
        <f>K18</f>
        <v>0</v>
      </c>
      <c r="R43" s="50" t="s">
        <v>25</v>
      </c>
      <c r="S43" s="51"/>
      <c r="T43" s="52" t="str">
        <f>T16</f>
        <v>6.44% p.a: fixed 2 years</v>
      </c>
      <c r="X43" s="52">
        <f>X12</f>
        <v>0</v>
      </c>
    </row>
    <row r="44" spans="1:27" s="9" customFormat="1" ht="17.100000000000001" hidden="1" customHeight="1" x14ac:dyDescent="0.25">
      <c r="A44" s="53" t="s">
        <v>26</v>
      </c>
      <c r="B44" s="54"/>
      <c r="C44" s="55" t="e">
        <f>CUMIPMT(C12/52,C26,C18,1,C26,0)*-1</f>
        <v>#VALUE!</v>
      </c>
      <c r="J44" s="54"/>
      <c r="K44" s="55" t="e">
        <f>CUMIPMT(K12/52,K26,K18,1,K26,0)*-1</f>
        <v>#VALUE!</v>
      </c>
      <c r="R44" s="53" t="s">
        <v>26</v>
      </c>
      <c r="S44" s="54"/>
      <c r="T44" s="55" t="e">
        <f>CUMIPMT(T14/52,T26,T16,1,T26,0)*-1</f>
        <v>#VALUE!</v>
      </c>
      <c r="X44" s="55" t="e">
        <f>CUMIPMT(X16/52,X26,X12,1,X26,0)*-1</f>
        <v>#VALUE!</v>
      </c>
    </row>
    <row r="45" spans="1:27" s="9" customFormat="1" ht="17.100000000000001" hidden="1" customHeight="1" x14ac:dyDescent="0.25">
      <c r="A45" s="56" t="s">
        <v>27</v>
      </c>
      <c r="B45" s="57"/>
      <c r="C45" s="58" t="e">
        <f>C43+C44</f>
        <v>#VALUE!</v>
      </c>
      <c r="J45" s="57"/>
      <c r="K45" s="58" t="e">
        <f>K43+K44</f>
        <v>#VALUE!</v>
      </c>
      <c r="R45" s="56" t="s">
        <v>27</v>
      </c>
      <c r="S45" s="57"/>
      <c r="T45" s="58" t="e">
        <f>T43+T44</f>
        <v>#VALUE!</v>
      </c>
      <c r="X45" s="58" t="e">
        <f>X43+X44</f>
        <v>#VALUE!</v>
      </c>
    </row>
    <row r="46" spans="1:27" s="9" customFormat="1" hidden="1" x14ac:dyDescent="0.25">
      <c r="A46" s="15"/>
      <c r="B46" s="15"/>
      <c r="C46" s="16"/>
      <c r="J46" s="15"/>
      <c r="K46" s="16"/>
      <c r="R46" s="15"/>
      <c r="S46" s="15"/>
      <c r="T46" s="16"/>
      <c r="X46" s="16"/>
    </row>
    <row r="47" spans="1:27" s="9" customFormat="1" hidden="1" x14ac:dyDescent="0.25">
      <c r="A47" s="15"/>
      <c r="B47" s="15"/>
      <c r="C47" s="16"/>
      <c r="J47" s="15"/>
      <c r="K47" s="16"/>
      <c r="R47" s="15"/>
      <c r="S47" s="15"/>
      <c r="T47" s="16"/>
      <c r="X47" s="16"/>
    </row>
    <row r="48" spans="1:27" s="9" customFormat="1" ht="79.5" customHeight="1" x14ac:dyDescent="0.25">
      <c r="A48" s="71" t="s">
        <v>32</v>
      </c>
      <c r="B48" s="71"/>
      <c r="C48" s="71"/>
      <c r="D48" s="71"/>
      <c r="E48" s="71"/>
      <c r="F48" s="71"/>
      <c r="G48" s="71"/>
      <c r="H48" s="71"/>
      <c r="I48" s="71"/>
      <c r="J48" s="71"/>
      <c r="K48" s="71"/>
      <c r="L48" s="71"/>
      <c r="M48" s="64"/>
      <c r="N48" s="64"/>
      <c r="R48" s="71" t="str">
        <f>A48</f>
        <v xml:space="preserve">This calculator summary is intended as a guide/illustration only and is not an offer of finance and does not provide financial advice.  All amounts entered are assumed not to vary for the entire loan term selected and are valid only at the time of entry. Calculations are based on a table repayments term loan. Interest rates are as at the version date noted at the top left of the calculator and are subject to change without notice. We recommend seeking financial advice about your situation and goals before getting a financial product. To talk to one of our team please call 0800 429 000 </v>
      </c>
      <c r="S48" s="71"/>
      <c r="T48" s="71"/>
      <c r="U48" s="71"/>
      <c r="V48" s="71"/>
      <c r="W48" s="71"/>
      <c r="X48" s="71"/>
      <c r="Y48" s="71"/>
      <c r="Z48" s="71"/>
      <c r="AA48" s="71"/>
    </row>
  </sheetData>
  <sheetProtection algorithmName="SHA-512" hashValue="dcEmH4qkX5hHFwGwkQXxPlSUMX8KdOwSZSGw9bjRyGYWhC3zgR9/5+5jUi56zQhGKIZeLtirI1Ob9PYIRRYFbw==" saltValue="/Fs4W6wpXgYD19YYvJCIbw==" spinCount="100000" sheet="1" objects="1" scenarios="1" selectLockedCells="1"/>
  <mergeCells count="6">
    <mergeCell ref="C4:G4"/>
    <mergeCell ref="K4:O4"/>
    <mergeCell ref="R4:T4"/>
    <mergeCell ref="X4:AA4"/>
    <mergeCell ref="A48:L48"/>
    <mergeCell ref="R48:AA48"/>
  </mergeCells>
  <conditionalFormatting sqref="G8">
    <cfRule type="expression" dxfId="24" priority="48">
      <formula>$C$8&gt;=10%*$C$6</formula>
    </cfRule>
    <cfRule type="expression" dxfId="23" priority="49">
      <formula>$C$6&gt;0</formula>
    </cfRule>
  </conditionalFormatting>
  <conditionalFormatting sqref="G6">
    <cfRule type="expression" dxfId="22" priority="47">
      <formula>$C$8&gt;=10%*$C$6</formula>
    </cfRule>
  </conditionalFormatting>
  <conditionalFormatting sqref="G15">
    <cfRule type="expression" dxfId="21" priority="30">
      <formula>$C$8&gt;=10%*$C$6</formula>
    </cfRule>
  </conditionalFormatting>
  <conditionalFormatting sqref="G10">
    <cfRule type="expression" dxfId="20" priority="29">
      <formula>$C$8&gt;=10%*$C$6</formula>
    </cfRule>
  </conditionalFormatting>
  <conditionalFormatting sqref="O8">
    <cfRule type="expression" dxfId="19" priority="27">
      <formula>$K$8&gt;=10%*$K$6</formula>
    </cfRule>
    <cfRule type="expression" dxfId="18" priority="28">
      <formula>$K$6&gt;0</formula>
    </cfRule>
  </conditionalFormatting>
  <conditionalFormatting sqref="O6">
    <cfRule type="expression" dxfId="17" priority="26">
      <formula>$K$8&gt;=10%*$K$6</formula>
    </cfRule>
  </conditionalFormatting>
  <conditionalFormatting sqref="E6">
    <cfRule type="expression" dxfId="16" priority="25">
      <formula>$C$8&gt;=10%*$C$6</formula>
    </cfRule>
  </conditionalFormatting>
  <conditionalFormatting sqref="E8">
    <cfRule type="expression" dxfId="15" priority="24">
      <formula>$C$8=""</formula>
    </cfRule>
  </conditionalFormatting>
  <conditionalFormatting sqref="E16">
    <cfRule type="expression" dxfId="14" priority="23">
      <formula>$C$16=0</formula>
    </cfRule>
  </conditionalFormatting>
  <conditionalFormatting sqref="E18">
    <cfRule type="expression" dxfId="13" priority="21">
      <formula>$C$18=0</formula>
    </cfRule>
  </conditionalFormatting>
  <conditionalFormatting sqref="M6:N6">
    <cfRule type="expression" dxfId="12" priority="20">
      <formula>$C$8&gt;=10%*$C$6</formula>
    </cfRule>
  </conditionalFormatting>
  <conditionalFormatting sqref="M8">
    <cfRule type="expression" dxfId="11" priority="19">
      <formula>$K$8=""</formula>
    </cfRule>
  </conditionalFormatting>
  <conditionalFormatting sqref="M16">
    <cfRule type="expression" dxfId="10" priority="18">
      <formula>$K$16=0</formula>
    </cfRule>
  </conditionalFormatting>
  <conditionalFormatting sqref="M18">
    <cfRule type="expression" dxfId="9" priority="17">
      <formula>$K$18=0</formula>
    </cfRule>
  </conditionalFormatting>
  <conditionalFormatting sqref="N8">
    <cfRule type="expression" dxfId="8" priority="16">
      <formula>$C$8&gt;=10%*$C$6</formula>
    </cfRule>
  </conditionalFormatting>
  <conditionalFormatting sqref="N16">
    <cfRule type="expression" dxfId="7" priority="15">
      <formula>$C$8&gt;=10%*$C$6</formula>
    </cfRule>
  </conditionalFormatting>
  <conditionalFormatting sqref="N18">
    <cfRule type="expression" dxfId="6" priority="14">
      <formula>$C$8&gt;=10%*$C$6</formula>
    </cfRule>
  </conditionalFormatting>
  <conditionalFormatting sqref="V6">
    <cfRule type="expression" dxfId="5" priority="13">
      <formula>$T$6=""</formula>
    </cfRule>
  </conditionalFormatting>
  <conditionalFormatting sqref="V10">
    <cfRule type="expression" dxfId="4" priority="12">
      <formula>$T$10=0</formula>
    </cfRule>
  </conditionalFormatting>
  <conditionalFormatting sqref="V12">
    <cfRule type="expression" dxfId="3" priority="11">
      <formula>$T$12=0</formula>
    </cfRule>
  </conditionalFormatting>
  <conditionalFormatting sqref="Z6">
    <cfRule type="expression" dxfId="2" priority="4">
      <formula>$X$6=""</formula>
    </cfRule>
  </conditionalFormatting>
  <conditionalFormatting sqref="Z10">
    <cfRule type="expression" dxfId="1" priority="3">
      <formula>$X$10=0</formula>
    </cfRule>
  </conditionalFormatting>
  <conditionalFormatting sqref="Z12">
    <cfRule type="expression" dxfId="0" priority="2">
      <formula>$X$12=0</formula>
    </cfRule>
  </conditionalFormatting>
  <dataValidations count="5">
    <dataValidation type="list" allowBlank="1" showInputMessage="1" showErrorMessage="1" sqref="C10 X14 K10 T14" xr:uid="{3E03D4C5-23C5-45C7-BD62-22F561BDB64C}">
      <formula1>Years</formula1>
    </dataValidation>
    <dataValidation type="whole" operator="greaterThanOrEqual" allowBlank="1" showInputMessage="1" showErrorMessage="1" errorTitle="PLEASE CHECK YOUR DEPOSIT AMOUNT" error="Your deposit must be at least 10% of the value of the house you are buying. " sqref="K8 C8" xr:uid="{83DD4231-E8A5-4740-837E-1D55BBF75362}">
      <formula1>G8</formula1>
    </dataValidation>
    <dataValidation type="decimal" operator="greaterThan" allowBlank="1" showInputMessage="1" showErrorMessage="1" errorTitle="PLEASE CHECK THE HOUSE VALUE" error="We've put a minimum $100,000 for the house value" sqref="C6 K6" xr:uid="{218F663D-6770-413B-A670-B9B1CA10C06D}">
      <formula1>100000</formula1>
    </dataValidation>
    <dataValidation type="decimal" operator="greaterThan" allowBlank="1" showInputMessage="1" showErrorMessage="1" errorTitle="PLEASE CHECK THE HOUSE VALUE" error="We've put a minimum $100,000 for the house value" sqref="X6 T6" xr:uid="{F0D594ED-3AD9-4E10-956B-84E1624EBD2A}">
      <formula1>1000</formula1>
    </dataValidation>
    <dataValidation type="list" operator="greaterThan" allowBlank="1" showInputMessage="1" showErrorMessage="1" sqref="C12 K12 T16 X16" xr:uid="{EB75D970-FB15-4F8A-B1DC-ABDF34975B7A}">
      <formula1>InterestRates23Aug2022</formula1>
    </dataValidation>
  </dataValidations>
  <pageMargins left="0.19685039370078741" right="0.19685039370078741" top="0.19685039370078741" bottom="0.19685039370078741" header="0.31496062992125984" footer="0.31496062992125984"/>
  <pageSetup paperSize="9" scale="5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D6F1C-D0AA-4FC1-A1A1-3409DD601322}">
  <dimension ref="A1:B36"/>
  <sheetViews>
    <sheetView topLeftCell="A26" workbookViewId="0">
      <selection activeCell="B37" sqref="B37"/>
    </sheetView>
  </sheetViews>
  <sheetFormatPr defaultRowHeight="15" x14ac:dyDescent="0.25"/>
  <cols>
    <col min="1" max="1" width="12.140625" bestFit="1" customWidth="1"/>
  </cols>
  <sheetData>
    <row r="1" spans="1:2" x14ac:dyDescent="0.25">
      <c r="A1" t="s">
        <v>33</v>
      </c>
      <c r="B1" t="s">
        <v>34</v>
      </c>
    </row>
    <row r="2" spans="1:2" x14ac:dyDescent="0.25">
      <c r="A2" t="s">
        <v>35</v>
      </c>
      <c r="B2" t="s">
        <v>36</v>
      </c>
    </row>
    <row r="3" spans="1:2" x14ac:dyDescent="0.25">
      <c r="A3" t="s">
        <v>37</v>
      </c>
      <c r="B3" t="s">
        <v>38</v>
      </c>
    </row>
    <row r="4" spans="1:2" x14ac:dyDescent="0.25">
      <c r="A4" t="s">
        <v>39</v>
      </c>
      <c r="B4" t="s">
        <v>40</v>
      </c>
    </row>
    <row r="5" spans="1:2" x14ac:dyDescent="0.25">
      <c r="A5" t="s">
        <v>41</v>
      </c>
      <c r="B5" t="s">
        <v>42</v>
      </c>
    </row>
    <row r="6" spans="1:2" x14ac:dyDescent="0.25">
      <c r="A6" t="s">
        <v>43</v>
      </c>
      <c r="B6" t="s">
        <v>44</v>
      </c>
    </row>
    <row r="7" spans="1:2" x14ac:dyDescent="0.25">
      <c r="A7" t="s">
        <v>45</v>
      </c>
      <c r="B7" t="s">
        <v>46</v>
      </c>
    </row>
    <row r="8" spans="1:2" x14ac:dyDescent="0.25">
      <c r="A8" t="s">
        <v>47</v>
      </c>
      <c r="B8" t="s">
        <v>48</v>
      </c>
    </row>
    <row r="9" spans="1:2" x14ac:dyDescent="0.25">
      <c r="A9" t="s">
        <v>49</v>
      </c>
      <c r="B9" t="s">
        <v>50</v>
      </c>
    </row>
    <row r="10" spans="1:2" x14ac:dyDescent="0.25">
      <c r="A10" t="s">
        <v>51</v>
      </c>
      <c r="B10" t="s">
        <v>52</v>
      </c>
    </row>
    <row r="11" spans="1:2" x14ac:dyDescent="0.25">
      <c r="A11" t="s">
        <v>53</v>
      </c>
      <c r="B11" t="s">
        <v>54</v>
      </c>
    </row>
    <row r="12" spans="1:2" x14ac:dyDescent="0.25">
      <c r="A12" t="s">
        <v>55</v>
      </c>
      <c r="B12" t="s">
        <v>56</v>
      </c>
    </row>
    <row r="13" spans="1:2" x14ac:dyDescent="0.25">
      <c r="A13" t="s">
        <v>57</v>
      </c>
    </row>
    <row r="14" spans="1:2" x14ac:dyDescent="0.25">
      <c r="A14" t="s">
        <v>58</v>
      </c>
    </row>
    <row r="15" spans="1:2" x14ac:dyDescent="0.25">
      <c r="A15" t="s">
        <v>59</v>
      </c>
    </row>
    <row r="16" spans="1:2" x14ac:dyDescent="0.25">
      <c r="A16" t="s">
        <v>60</v>
      </c>
    </row>
    <row r="17" spans="1:1" x14ac:dyDescent="0.25">
      <c r="A17" t="s">
        <v>61</v>
      </c>
    </row>
    <row r="18" spans="1:1" x14ac:dyDescent="0.25">
      <c r="A18" t="s">
        <v>62</v>
      </c>
    </row>
    <row r="19" spans="1:1" x14ac:dyDescent="0.25">
      <c r="A19" t="s">
        <v>63</v>
      </c>
    </row>
    <row r="20" spans="1:1" x14ac:dyDescent="0.25">
      <c r="A20" t="s">
        <v>64</v>
      </c>
    </row>
    <row r="21" spans="1:1" x14ac:dyDescent="0.25">
      <c r="A21" t="s">
        <v>65</v>
      </c>
    </row>
    <row r="22" spans="1:1" x14ac:dyDescent="0.25">
      <c r="A22" t="s">
        <v>66</v>
      </c>
    </row>
    <row r="23" spans="1:1" x14ac:dyDescent="0.25">
      <c r="A23" t="s">
        <v>67</v>
      </c>
    </row>
    <row r="24" spans="1:1" x14ac:dyDescent="0.25">
      <c r="A24" t="s">
        <v>68</v>
      </c>
    </row>
    <row r="25" spans="1:1" x14ac:dyDescent="0.25">
      <c r="A25" t="s">
        <v>69</v>
      </c>
    </row>
    <row r="26" spans="1:1" x14ac:dyDescent="0.25">
      <c r="A26" t="s">
        <v>70</v>
      </c>
    </row>
    <row r="27" spans="1:1" x14ac:dyDescent="0.25">
      <c r="A27" t="s">
        <v>71</v>
      </c>
    </row>
    <row r="28" spans="1:1" x14ac:dyDescent="0.25">
      <c r="A28" t="s">
        <v>72</v>
      </c>
    </row>
    <row r="29" spans="1:1" x14ac:dyDescent="0.25">
      <c r="A29" t="s">
        <v>73</v>
      </c>
    </row>
    <row r="30" spans="1:1" x14ac:dyDescent="0.25">
      <c r="A30" t="s">
        <v>10</v>
      </c>
    </row>
    <row r="33" spans="1:2" x14ac:dyDescent="0.25">
      <c r="A33" t="s">
        <v>74</v>
      </c>
      <c r="B33" s="3" t="s">
        <v>78</v>
      </c>
    </row>
    <row r="34" spans="1:2" x14ac:dyDescent="0.25">
      <c r="A34" t="s">
        <v>75</v>
      </c>
      <c r="B34" s="3" t="s">
        <v>80</v>
      </c>
    </row>
    <row r="35" spans="1:2" x14ac:dyDescent="0.25">
      <c r="A35" t="s">
        <v>76</v>
      </c>
      <c r="B35" s="3" t="s">
        <v>81</v>
      </c>
    </row>
    <row r="36" spans="1:2" x14ac:dyDescent="0.25">
      <c r="A36" t="s">
        <v>77</v>
      </c>
      <c r="B36" s="3" t="s">
        <v>82</v>
      </c>
    </row>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CALCULATOR</vt:lpstr>
      <vt:lpstr>Data</vt:lpstr>
      <vt:lpstr>InterestRates23Aug2022</vt:lpstr>
      <vt:lpstr>Month</vt:lpstr>
      <vt:lpstr>Months</vt:lpstr>
      <vt:lpstr>Rates</vt:lpstr>
      <vt:lpstr>Years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Craig Pomare</dc:creator>
  <cp:keywords/>
  <dc:description/>
  <cp:lastModifiedBy>Amy Linwood</cp:lastModifiedBy>
  <cp:revision/>
  <cp:lastPrinted>2022-11-01T03:51:50Z</cp:lastPrinted>
  <dcterms:created xsi:type="dcterms:W3CDTF">2022-07-29T02:21:31Z</dcterms:created>
  <dcterms:modified xsi:type="dcterms:W3CDTF">2023-03-30T22:41:33Z</dcterms:modified>
  <cp:category/>
  <cp:contentStatus/>
</cp:coreProperties>
</file>